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0. DATA-ASEAN- Copy tu o I\Ha on Xhmt-da-httha\VuHTQT\solieu_hopbaonam2011\nam 2023\Quy II\Tong hop\so lieu\"/>
    </mc:Choice>
  </mc:AlternateContent>
  <bookViews>
    <workbookView xWindow="0" yWindow="0" windowWidth="24000" windowHeight="9615" tabRatio="895" firstSheet="1" activeTab="14"/>
  </bookViews>
  <sheets>
    <sheet name="1A.GDP" sheetId="1" r:id="rId1"/>
    <sheet name="1B.Sosanh" sheetId="2" r:id="rId2"/>
    <sheet name="2.Inflation" sheetId="21" r:id="rId3"/>
    <sheet name="3A.XK" sheetId="26" r:id="rId4"/>
    <sheet name="3B.NK" sheetId="27" r:id="rId5"/>
    <sheet name="3C.CCTM" sheetId="28" r:id="rId6"/>
    <sheet name="4.TT-XNK" sheetId="29" r:id="rId7"/>
    <sheet name="5.CCI" sheetId="22" r:id="rId8"/>
    <sheet name="6A.PMI" sheetId="18" r:id="rId9"/>
    <sheet name="6B.PMI-CBCT" sheetId="19" r:id="rId10"/>
    <sheet name="6C.PMI-Dich vụ" sheetId="20" r:id="rId11"/>
    <sheet name="7.That nghiep" sheetId="23" r:id="rId12"/>
    <sheet name="8.DC_GDP" sheetId="24" r:id="rId13"/>
    <sheet name="9.DC_Lam phat" sheetId="25" r:id="rId14"/>
    <sheet name="10.Lai suat" sheetId="16" r:id="rId15"/>
  </sheets>
  <definedNames>
    <definedName name="_xlnm.Print_Area" localSheetId="14">'10.Lai suat'!$A$1:$R$61</definedName>
    <definedName name="_xlnm.Print_Area" localSheetId="0">'1A.GDP'!$A$1:$R$30</definedName>
    <definedName name="_xlnm.Print_Area" localSheetId="1">'1B.Sosanh'!$A$1:$P$60</definedName>
    <definedName name="_xlnm.Print_Area" localSheetId="2">'2.Inflation'!$A$1:$AB$62</definedName>
    <definedName name="_xlnm.Print_Area" localSheetId="3">'3A.XK'!$A$1:$V$60</definedName>
    <definedName name="_xlnm.Print_Area" localSheetId="4">'3B.NK'!$A$1:$H$60</definedName>
    <definedName name="_xlnm.Print_Area" localSheetId="6">'4.TT-XNK'!$A$1:$AL$60</definedName>
    <definedName name="_xlnm.Print_Area" localSheetId="7">'5.CCI'!$A$1:$U$61</definedName>
    <definedName name="_xlnm.Print_Area" localSheetId="8">'6A.PMI'!$A$1:$M$60</definedName>
    <definedName name="_xlnm.Print_Area" localSheetId="9">'6B.PMI-CBCT'!$A$1:$M$60</definedName>
    <definedName name="_xlnm.Print_Area" localSheetId="10">'6C.PMI-Dich vụ'!$A$1:$U$60</definedName>
    <definedName name="_xlnm.Print_Area" localSheetId="11">'7.That nghiep'!$A$1:$U$59</definedName>
  </definedNames>
  <calcPr calcId="152511" concurrentCalc="0"/>
</workbook>
</file>

<file path=xl/calcChain.xml><?xml version="1.0" encoding="utf-8"?>
<calcChain xmlns="http://schemas.openxmlformats.org/spreadsheetml/2006/main">
  <c r="F61" i="26" l="1"/>
  <c r="G61" i="27"/>
  <c r="H61" i="27"/>
  <c r="I61" i="27"/>
  <c r="J61" i="27"/>
  <c r="K61" i="27"/>
  <c r="L61" i="27"/>
  <c r="M61" i="27"/>
  <c r="N61" i="27"/>
  <c r="F61" i="27"/>
  <c r="G61" i="26"/>
  <c r="H61" i="26"/>
  <c r="I61" i="26"/>
  <c r="J61" i="26"/>
  <c r="K61" i="26"/>
  <c r="L61" i="26"/>
  <c r="M61" i="26"/>
  <c r="N61" i="26"/>
  <c r="L14" i="26"/>
  <c r="M16" i="28"/>
  <c r="M15" i="28"/>
  <c r="N16" i="28"/>
  <c r="L16" i="28"/>
  <c r="K16" i="28"/>
  <c r="N15" i="28"/>
  <c r="L15" i="28"/>
  <c r="K15" i="28"/>
  <c r="M14" i="28"/>
  <c r="L14" i="28"/>
  <c r="K14" i="28"/>
  <c r="J14" i="28"/>
  <c r="M11" i="28"/>
  <c r="L11" i="28"/>
  <c r="K11" i="28"/>
  <c r="J11" i="28"/>
  <c r="M9" i="28"/>
  <c r="L9" i="28"/>
  <c r="K9" i="28"/>
  <c r="J9" i="28"/>
  <c r="N16" i="27"/>
  <c r="M16" i="27"/>
  <c r="L16" i="27"/>
  <c r="K16" i="27"/>
  <c r="N15" i="27"/>
  <c r="M15" i="27"/>
  <c r="L15" i="27"/>
  <c r="K15" i="27"/>
  <c r="M14" i="27"/>
  <c r="L14" i="27"/>
  <c r="K14" i="27"/>
  <c r="J14" i="27"/>
  <c r="M11" i="27"/>
  <c r="L11" i="27"/>
  <c r="K11" i="27"/>
  <c r="J11" i="27"/>
  <c r="M9" i="27"/>
  <c r="L9" i="27"/>
  <c r="K9" i="27"/>
  <c r="J9" i="27"/>
  <c r="N16" i="26"/>
  <c r="M16" i="26"/>
  <c r="L16" i="26"/>
  <c r="K16" i="26"/>
  <c r="N15" i="26"/>
  <c r="M15" i="26"/>
  <c r="L15" i="26"/>
  <c r="K15" i="26"/>
  <c r="M14" i="26"/>
  <c r="K14" i="26"/>
  <c r="J14" i="26"/>
  <c r="M11" i="26"/>
  <c r="L11" i="26"/>
  <c r="K11" i="26"/>
  <c r="J11" i="26"/>
  <c r="M9" i="26"/>
  <c r="L9" i="26"/>
  <c r="K9" i="26"/>
  <c r="J9" i="26"/>
  <c r="O9" i="16"/>
  <c r="O10" i="16"/>
  <c r="O11" i="16"/>
  <c r="O12" i="16"/>
  <c r="O13" i="16"/>
  <c r="O14" i="16"/>
  <c r="O15" i="16"/>
  <c r="O16" i="16"/>
  <c r="O17" i="16"/>
  <c r="O18" i="16"/>
  <c r="O19" i="16"/>
  <c r="O20" i="16"/>
  <c r="O21" i="16"/>
  <c r="O22" i="16"/>
  <c r="O23" i="16"/>
  <c r="O24" i="16"/>
  <c r="O25" i="16"/>
  <c r="O8" i="16"/>
  <c r="N9" i="16"/>
  <c r="N10" i="16"/>
  <c r="N11" i="16"/>
  <c r="N12" i="16"/>
  <c r="N13" i="16"/>
  <c r="N14" i="16"/>
  <c r="N15" i="16"/>
  <c r="N16" i="16"/>
  <c r="N17" i="16"/>
  <c r="N18" i="16"/>
  <c r="N19" i="16"/>
  <c r="N20" i="16"/>
  <c r="N21" i="16"/>
  <c r="N22" i="16"/>
  <c r="N23" i="16"/>
  <c r="N24" i="16"/>
  <c r="N25" i="16"/>
  <c r="N8" i="16"/>
  <c r="O25" i="2"/>
  <c r="O24" i="2"/>
  <c r="O23" i="2"/>
  <c r="O22" i="2"/>
  <c r="O21" i="2"/>
  <c r="O20" i="2"/>
  <c r="O19" i="2"/>
  <c r="O18" i="2"/>
  <c r="O17" i="2"/>
  <c r="O16" i="2"/>
  <c r="O15" i="2"/>
  <c r="O14" i="2"/>
  <c r="O13" i="2"/>
  <c r="O12" i="2"/>
  <c r="O11" i="2"/>
  <c r="O10" i="2"/>
  <c r="O9" i="2"/>
  <c r="O8" i="2"/>
  <c r="L25" i="2"/>
  <c r="L24" i="2"/>
  <c r="L23" i="2"/>
  <c r="L22" i="2"/>
  <c r="L21" i="2"/>
  <c r="L20" i="2"/>
  <c r="L19" i="2"/>
  <c r="L18" i="2"/>
  <c r="L17" i="2"/>
  <c r="L16" i="2"/>
  <c r="L15" i="2"/>
  <c r="L14" i="2"/>
  <c r="L13" i="2"/>
  <c r="L12" i="2"/>
  <c r="L11" i="2"/>
  <c r="L10" i="2"/>
  <c r="L9" i="2"/>
  <c r="L8" i="2"/>
  <c r="I25" i="2"/>
  <c r="I24" i="2"/>
  <c r="I23" i="2"/>
  <c r="I22" i="2"/>
  <c r="I21" i="2"/>
  <c r="I20" i="2"/>
  <c r="I19" i="2"/>
  <c r="I18" i="2"/>
  <c r="I17" i="2"/>
  <c r="I16" i="2"/>
  <c r="I15" i="2"/>
  <c r="I14" i="2"/>
  <c r="I13" i="2"/>
  <c r="I12" i="2"/>
  <c r="I11" i="2"/>
  <c r="I10" i="2"/>
  <c r="I9" i="2"/>
  <c r="I8" i="2"/>
  <c r="F9" i="2"/>
  <c r="F10" i="2"/>
  <c r="F11" i="2"/>
  <c r="F12" i="2"/>
  <c r="F13" i="2"/>
  <c r="F14" i="2"/>
  <c r="F15" i="2"/>
  <c r="F16" i="2"/>
  <c r="F17" i="2"/>
  <c r="F18" i="2"/>
  <c r="F19" i="2"/>
  <c r="F20" i="2"/>
  <c r="F21" i="2"/>
  <c r="F22" i="2"/>
  <c r="F23" i="2"/>
  <c r="F24" i="2"/>
  <c r="F25" i="2"/>
  <c r="F8" i="2"/>
</calcChain>
</file>

<file path=xl/comments1.xml><?xml version="1.0" encoding="utf-8"?>
<comments xmlns="http://schemas.openxmlformats.org/spreadsheetml/2006/main">
  <authors>
    <author>Hoang Thi Kim Chi</author>
    <author>Lê Thu Hiền</author>
  </authors>
  <commentList>
    <comment ref="O15" authorId="0" shapeId="0">
      <text>
        <r>
          <rPr>
            <b/>
            <sz val="9"/>
            <color indexed="81"/>
            <rFont val="Tahoma"/>
            <family val="2"/>
          </rPr>
          <t>Hoang Thi Kim Chi:</t>
        </r>
        <r>
          <rPr>
            <sz val="9"/>
            <color indexed="81"/>
            <rFont val="Tahoma"/>
            <family val="2"/>
          </rPr>
          <t xml:space="preserve">
Bằng 0 hay không có giá trị
</t>
        </r>
        <r>
          <rPr>
            <b/>
            <sz val="9"/>
            <color indexed="81"/>
            <rFont val="Tahoma"/>
            <family val="2"/>
          </rPr>
          <t xml:space="preserve">Hiềnlt: </t>
        </r>
        <r>
          <rPr>
            <sz val="9"/>
            <color indexed="81"/>
            <rFont val="Tahoma"/>
            <family val="2"/>
          </rPr>
          <t xml:space="preserve">
bằng 0
</t>
        </r>
      </text>
    </comment>
    <comment ref="P15" authorId="1" shapeId="0">
      <text>
        <r>
          <rPr>
            <b/>
            <sz val="9"/>
            <color indexed="81"/>
            <rFont val="Tahoma"/>
            <family val="2"/>
          </rPr>
          <t>Lê Thu Hiền:</t>
        </r>
        <r>
          <rPr>
            <sz val="9"/>
            <color indexed="81"/>
            <rFont val="Tahoma"/>
            <family val="2"/>
          </rPr>
          <t xml:space="preserve">
bằng 0</t>
        </r>
      </text>
    </comment>
    <comment ref="E23" authorId="1" shapeId="0">
      <text>
        <r>
          <rPr>
            <b/>
            <sz val="9"/>
            <color indexed="81"/>
            <rFont val="Tahoma"/>
            <family val="2"/>
          </rPr>
          <t>Lê Thu Hiền:</t>
        </r>
        <r>
          <rPr>
            <sz val="9"/>
            <color indexed="81"/>
            <rFont val="Tahoma"/>
            <family val="2"/>
          </rPr>
          <t xml:space="preserve">
Vân check lại nhé
</t>
        </r>
        <r>
          <rPr>
            <b/>
            <sz val="9"/>
            <color indexed="81"/>
            <rFont val="Tahoma"/>
            <family val="2"/>
          </rPr>
          <t xml:space="preserve">Hiềnlt: </t>
        </r>
        <r>
          <rPr>
            <sz val="9"/>
            <color indexed="81"/>
            <rFont val="Tahoma"/>
            <family val="2"/>
          </rPr>
          <t xml:space="preserve">
bằng 0</t>
        </r>
      </text>
    </comment>
    <comment ref="F23" authorId="1" shapeId="0">
      <text>
        <r>
          <rPr>
            <b/>
            <sz val="9"/>
            <color indexed="81"/>
            <rFont val="Tahoma"/>
            <family val="2"/>
          </rPr>
          <t>Lê Thu Hiền:</t>
        </r>
        <r>
          <rPr>
            <sz val="9"/>
            <color indexed="81"/>
            <rFont val="Tahoma"/>
            <family val="2"/>
          </rPr>
          <t xml:space="preserve">
Vân check lại nhé
Hiềnlt: 
bằng 0</t>
        </r>
      </text>
    </comment>
  </commentList>
</comments>
</file>

<file path=xl/sharedStrings.xml><?xml version="1.0" encoding="utf-8"?>
<sst xmlns="http://schemas.openxmlformats.org/spreadsheetml/2006/main" count="1024" uniqueCount="186">
  <si>
    <t xml:space="preserve">  Đơn vị tính: %</t>
  </si>
  <si>
    <t>STT</t>
  </si>
  <si>
    <t>QI</t>
  </si>
  <si>
    <t>QII</t>
  </si>
  <si>
    <t>QIII</t>
  </si>
  <si>
    <t>QIV</t>
  </si>
  <si>
    <t xml:space="preserve">QI </t>
  </si>
  <si>
    <t>Dự báo QII</t>
  </si>
  <si>
    <t>Dự báo QIII</t>
  </si>
  <si>
    <t>Dự báo QIV</t>
  </si>
  <si>
    <t xml:space="preserve"> Đơn vị tính: %</t>
  </si>
  <si>
    <t>Tháng</t>
  </si>
  <si>
    <t>Tháng 6 so với tháng 3</t>
  </si>
  <si>
    <t>6</t>
  </si>
  <si>
    <t>9</t>
  </si>
  <si>
    <t>12</t>
  </si>
  <si>
    <t>1</t>
  </si>
  <si>
    <t>3</t>
  </si>
  <si>
    <t xml:space="preserve"> </t>
  </si>
  <si>
    <t>Thời điểm (tháng)</t>
  </si>
  <si>
    <t>Dự báo QI</t>
  </si>
  <si>
    <t>Tháng 3 so với tháng 1</t>
  </si>
  <si>
    <t>Tháng 9 so với tháng 6</t>
  </si>
  <si>
    <t>Tháng 12 so với tháng 9</t>
  </si>
  <si>
    <t xml:space="preserve">BIỂU 1B. SO SÁNH DỰ BÁO TĂNG TRƯỞNG GDP CÁC QUÝ NĂM Y
VỚI CÙNG KỲ NĂM TRƯỚC CỦA MỘT SỐ QUỐC GIA </t>
  </si>
  <si>
    <t>Quốc gia 
(THEO DANH MỤC NƯỚC)</t>
  </si>
  <si>
    <t>A</t>
  </si>
  <si>
    <t>B</t>
  </si>
  <si>
    <t>Giải thích</t>
  </si>
  <si>
    <t>Mã quốc gia 
(THEO DANH MỤC NƯỚC)</t>
  </si>
  <si>
    <t>Tên quốc gia</t>
  </si>
  <si>
    <t>C</t>
  </si>
  <si>
    <t xml:space="preserve">Tên quốc gia </t>
  </si>
  <si>
    <t>Mã Quốc gia 
(THEO DANH MỤC NƯỚC)</t>
  </si>
  <si>
    <t xml:space="preserve">BIỂU 1A. TỐC ĐỘ TĂNG TRƯỞNG GDP THEO QUÝ NĂM 2022 VÀ 2023 CỦA MỘT SỐ QUỐC GIA </t>
  </si>
  <si>
    <t>Năm 2022</t>
  </si>
  <si>
    <t>Năm 2023</t>
  </si>
  <si>
    <t>Dự báo QI/2024</t>
  </si>
  <si>
    <t>Dự báo QII/2024</t>
  </si>
  <si>
    <t>Dự báo QIII/2024</t>
  </si>
  <si>
    <t>Dự báo QIV/2024</t>
  </si>
  <si>
    <t>CA</t>
  </si>
  <si>
    <t>Ca-na-đa</t>
  </si>
  <si>
    <t>US</t>
  </si>
  <si>
    <t>Mỹ</t>
  </si>
  <si>
    <t>GB</t>
  </si>
  <si>
    <t>Anh</t>
  </si>
  <si>
    <t>DE</t>
  </si>
  <si>
    <t>Đức</t>
  </si>
  <si>
    <t>FR</t>
  </si>
  <si>
    <t>Pháp</t>
  </si>
  <si>
    <t>IT</t>
  </si>
  <si>
    <t>I-ta-li-a</t>
  </si>
  <si>
    <t>ES</t>
  </si>
  <si>
    <t>Tây Ban Nha</t>
  </si>
  <si>
    <t>CN</t>
  </si>
  <si>
    <t>Trung Quốc</t>
  </si>
  <si>
    <t>IN</t>
  </si>
  <si>
    <t>Ấn Độ</t>
  </si>
  <si>
    <t>JP</t>
  </si>
  <si>
    <t>Nhật Bản</t>
  </si>
  <si>
    <t>KR</t>
  </si>
  <si>
    <t>Hàn Quốc</t>
  </si>
  <si>
    <t>AU</t>
  </si>
  <si>
    <t>Ô-xtrây-li-a</t>
  </si>
  <si>
    <t>ID</t>
  </si>
  <si>
    <t>In-đô-nê-xi-a</t>
  </si>
  <si>
    <t>TH</t>
  </si>
  <si>
    <t>Thái Lan</t>
  </si>
  <si>
    <t>MY</t>
  </si>
  <si>
    <t>Ma-lai-xi-a</t>
  </si>
  <si>
    <t>SG</t>
  </si>
  <si>
    <t>Xinh-ga-po</t>
  </si>
  <si>
    <t>BN</t>
  </si>
  <si>
    <t>Bru-nây</t>
  </si>
  <si>
    <t>PH</t>
  </si>
  <si>
    <t>Phi-lip-pin</t>
  </si>
  <si>
    <t>QI/2022</t>
  </si>
  <si>
    <t>QI/2023</t>
  </si>
  <si>
    <t>chênh lệch QI/2023 với QI/2022</t>
  </si>
  <si>
    <t>QII/2022</t>
  </si>
  <si>
    <t>QII/2023</t>
  </si>
  <si>
    <t>chênh lệch QII/2023 với QII/2022</t>
  </si>
  <si>
    <t>QIII/2022</t>
  </si>
  <si>
    <t>QIII/2023</t>
  </si>
  <si>
    <t>QIV/2022</t>
  </si>
  <si>
    <t>QIV/2023</t>
  </si>
  <si>
    <t>chênh lệch QIV/2023 với QIV/2022</t>
  </si>
  <si>
    <t>chênh lệch QIII/2023 với QIII/2022</t>
  </si>
  <si>
    <t>Quý 1/2023 là số liệu dự báo đã được công bố trong báo cáo Quý 1/2023</t>
  </si>
  <si>
    <t>Toàn bộ số liệu Quý II, III, IV của năm 2023 chỉ là số dự báo</t>
  </si>
  <si>
    <t>BIỂU 10. TỶ LỆ LÃI SUẤT CỦA MỘT SỐ QUỐC GIA CÁC THÁNG NĂM 2022 VÀ 2023</t>
  </si>
  <si>
    <t>Số liệu mới nhất là tháng 5/2023</t>
  </si>
  <si>
    <t>BIỂU 6A. CHỈ SỐ NHÀ QUẢN TRỊ MUA HÀNG TỔNG HỢP CỦA MỘT SỐ QUỐC GIA CÁC THÁNG NĂM 2022 VÀ 2023</t>
  </si>
  <si>
    <t>Hoa Kỳ</t>
  </si>
  <si>
    <t>VQ Anh</t>
  </si>
  <si>
    <t>Xin-ga-po</t>
  </si>
  <si>
    <t>Nguồn số liệu: Trading Economics, cập nhật ngày 20/6/2023</t>
  </si>
  <si>
    <t>BIỂU 6B. CHỈ SỐ NHÀ QUẢN TRỊ MUA HÀNG CHẾ BIẾN CHẾ TẠO CỦA MỘT SỐ QUỐC GIA 
CÁC THÁNG NĂM 2022 VÀ 2023</t>
  </si>
  <si>
    <t>MM</t>
  </si>
  <si>
    <t>Mi-an-ma</t>
  </si>
  <si>
    <t>Phi-li-pin</t>
  </si>
  <si>
    <t>VN</t>
  </si>
  <si>
    <t>Việt Nam</t>
  </si>
  <si>
    <t>BIỂU 6C. CHỈ SỐ NHÀ QUẢN TRỊ MUA HÀNG DỊCH VỤ CỦA MỘT SỐ QUỐC GIA CÁC THÁNG NĂM 2022 VÀ 2023</t>
  </si>
  <si>
    <t xml:space="preserve">Ô-xtrây-li-a </t>
  </si>
  <si>
    <t>Không có số liệu từ tháng 12/2022 - 06/2023</t>
  </si>
  <si>
    <t>BIỂU 2. TỶ LỆ LẠM PHÁT CỦA MỘT SỐ QUỐC GIA CÁC THÁNG NĂM 2022 VÀ 2023</t>
  </si>
  <si>
    <t>Ấn-độ</t>
  </si>
  <si>
    <t>Số liệu theo Quý</t>
  </si>
  <si>
    <t>KH</t>
  </si>
  <si>
    <t>Căm-pu-chia</t>
  </si>
  <si>
    <t>LA</t>
  </si>
  <si>
    <t>Lào</t>
  </si>
  <si>
    <t>Nguồn số liệu: Trading economics, cập nhật ngày 19/6/2023</t>
  </si>
  <si>
    <t>BIỂU 7. TỶ LỆ THẤT NGHIỆP CỦA MỘT SỐ QUỐC GIA CÁC THÁNG NĂM 2022 VÀ 2023</t>
  </si>
  <si>
    <r>
      <t>In-đô-nê-xi-a</t>
    </r>
    <r>
      <rPr>
        <vertAlign val="superscript"/>
        <sz val="13"/>
        <color indexed="8"/>
        <rFont val="Times New Roman"/>
        <family val="1"/>
      </rPr>
      <t xml:space="preserve"> </t>
    </r>
  </si>
  <si>
    <r>
      <t>Thái Lan</t>
    </r>
    <r>
      <rPr>
        <vertAlign val="superscript"/>
        <sz val="13"/>
        <color indexed="8"/>
        <rFont val="Times New Roman"/>
        <family val="1"/>
      </rPr>
      <t xml:space="preserve"> </t>
    </r>
  </si>
  <si>
    <t xml:space="preserve">Xinh-ga-po </t>
  </si>
  <si>
    <t>BIỂU 8. ĐIỀU CHỈNH  DỰ BÁO TĂNG TRƯỞNG GDP  CỦA MỘT SỐ QUỐC GIA CÁC THÁNG NĂM 2022 VÀ 2023</t>
  </si>
  <si>
    <t>Điều chỉnh năm 2022</t>
  </si>
  <si>
    <t>Điều chỉnh năm 2023</t>
  </si>
  <si>
    <t xml:space="preserve">Ca-na-đa </t>
  </si>
  <si>
    <t>Không có báo cáo các tháng 1 và 4/2023</t>
  </si>
  <si>
    <t>1,2</t>
  </si>
  <si>
    <t xml:space="preserve">Pháp </t>
  </si>
  <si>
    <t>Không có báo cáo tháng các 1 và 4/2023</t>
  </si>
  <si>
    <t>Không có báo cáo các tháng 1 và 4 /2023</t>
  </si>
  <si>
    <t xml:space="preserve">Ấn Độ </t>
  </si>
  <si>
    <t xml:space="preserve">Hàn Quốc </t>
  </si>
  <si>
    <t>Không có báo cáo cac tháng 1 và 4/2023</t>
  </si>
  <si>
    <t xml:space="preserve">Thái Lan </t>
  </si>
  <si>
    <t xml:space="preserve"> Nguồn số liệu: Scotiabank, cập nhật ngày 20/6/2023</t>
  </si>
  <si>
    <t>BIỂU 9. ĐIỀU CHỈNH  DỰ BÁO LẠM PHÁT  CỦA MỘT SỐ QUỐC GIA CÁC THÁNG NĂM 2022  VÀ 2023</t>
  </si>
  <si>
    <t>Không có báo cáo các  tháng 1 và 4/2023</t>
  </si>
  <si>
    <t>Nguồn số liệu: Scotiabank, cập nhật ngày 20/6/2023</t>
  </si>
  <si>
    <t>BIỂU 5. CHỈ SỐ NIỀM TIN NGƯỜI TIÊU DÙNG CỦA MỘT SỐ QUỐC GIA CÁC THÁNG NĂM 2022 VÀ 2023</t>
  </si>
  <si>
    <t>Không có số liệu trong báo cáo của Trading, vì vậy từ Quý sau nên bỏ dòng này đi</t>
  </si>
  <si>
    <t>BIỂU 3A. GIÁ TRỊ XUẤT KHẨU CỦA MỘT SỐ QUỐC GIA CÁC THÁNG NĂM 2022 VÀ 2023</t>
  </si>
  <si>
    <t>Đơn vị tính</t>
  </si>
  <si>
    <t>D</t>
  </si>
  <si>
    <t xml:space="preserve">Ca-na-da </t>
  </si>
  <si>
    <t>Triệu đô Canada</t>
  </si>
  <si>
    <t>Canada</t>
  </si>
  <si>
    <t>CAD Million</t>
  </si>
  <si>
    <t>Triệu USD</t>
  </si>
  <si>
    <t>United States</t>
  </si>
  <si>
    <t>USD Billion</t>
  </si>
  <si>
    <t>Triệu Bảng Anh</t>
  </si>
  <si>
    <t>United Kingdom</t>
  </si>
  <si>
    <t>GBP Million</t>
  </si>
  <si>
    <t>Triệu Euro</t>
  </si>
  <si>
    <t>Germany</t>
  </si>
  <si>
    <t>EUR Billion</t>
  </si>
  <si>
    <t>France</t>
  </si>
  <si>
    <t>EUR Million</t>
  </si>
  <si>
    <t>Italy</t>
  </si>
  <si>
    <t>Spain</t>
  </si>
  <si>
    <t>EUR Thousand</t>
  </si>
  <si>
    <t>Trăm triệu USD</t>
  </si>
  <si>
    <t>China</t>
  </si>
  <si>
    <t>India</t>
  </si>
  <si>
    <t>Tỷ Yên</t>
  </si>
  <si>
    <t>Japan</t>
  </si>
  <si>
    <t>JPY Billion</t>
  </si>
  <si>
    <t>South Korea</t>
  </si>
  <si>
    <t>USD Million</t>
  </si>
  <si>
    <t>Triệu đô Úc</t>
  </si>
  <si>
    <t>Australia</t>
  </si>
  <si>
    <t>AUD Million</t>
  </si>
  <si>
    <t xml:space="preserve">In-đô-nê-xi-a </t>
  </si>
  <si>
    <t>Indonesia</t>
  </si>
  <si>
    <t>Thailand</t>
  </si>
  <si>
    <t xml:space="preserve">Ma-lai-xi-a </t>
  </si>
  <si>
    <t>Triệu ringgit</t>
  </si>
  <si>
    <t>Malaysia</t>
  </si>
  <si>
    <t>MYR Million</t>
  </si>
  <si>
    <t>Triệu đô Sing</t>
  </si>
  <si>
    <t>Singapore</t>
  </si>
  <si>
    <t>Million SGD</t>
  </si>
  <si>
    <t>Nguồn số liệu: Tradingeconomics, cập nhật ngày 19/6/2023</t>
  </si>
  <si>
    <t>BIỂU 3A. GIÁ TRỊ NHẬP KHẨU CỦA MỘT SỐ QUỐC GIA CÁC THÁNG NĂM 2022 VÀ 2023</t>
  </si>
  <si>
    <t>BIỂU 3C. CÁN CÂN THƯƠNG MẠI CỦA MỘT SỐ QUỐC GIA CÁC THÁNG NĂM 2022 VÀ 2023</t>
  </si>
  <si>
    <t>BIỂU 4. TĂNG TRƯỞNG GIÁ TRỊ XUẤT NHẬP KHẨU CỦA MỘT SỐ QUỐC GIA CÁC THÁNG NĂM 2022 VÀ 2023</t>
  </si>
  <si>
    <t>XK</t>
  </si>
  <si>
    <t>NK</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</si>
</sst>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72" formatCode="0.0"/>
    <numFmt numFmtId="174" formatCode="#,##0.0"/>
    <numFmt numFmtId="175" formatCode="0;[Red]0"/>
  </numFmts>
  <fonts count="45">
    <font>
      <sz val="10"/>
      <name val="Arial"/>
    </font>
    <font>
      <sz val="10"/>
      <name val="Arial"/>
      <family val="2"/>
    </font>
    <font>
      <sz val="13"/>
      <name val="Times New Roman"/>
      <family val="1"/>
    </font>
    <font>
      <b/>
      <sz val="13"/>
      <name val="Times New Roman"/>
      <family val="1"/>
    </font>
    <font>
      <i/>
      <sz val="13"/>
      <name val="Times New Roman"/>
      <family val="1"/>
    </font>
    <font>
      <sz val="12"/>
      <name val="Times New Roman"/>
      <family val="1"/>
    </font>
    <font>
      <b/>
      <sz val="13"/>
      <color indexed="8"/>
      <name val="Times New Roman"/>
      <family val="1"/>
    </font>
    <font>
      <sz val="13"/>
      <color indexed="8"/>
      <name val="Times New Roman"/>
      <family val="1"/>
    </font>
    <font>
      <sz val="13"/>
      <color indexed="16"/>
      <name val="Times New Roman"/>
      <family val="1"/>
    </font>
    <font>
      <u/>
      <sz val="11"/>
      <color indexed="12"/>
      <name val="Calibri"/>
      <family val="2"/>
    </font>
    <font>
      <i/>
      <u/>
      <sz val="13"/>
      <color indexed="12"/>
      <name val="Times New Roman"/>
      <family val="1"/>
    </font>
    <font>
      <i/>
      <sz val="12"/>
      <name val="Times New Roman"/>
      <family val="1"/>
    </font>
    <font>
      <sz val="12"/>
      <color indexed="8"/>
      <name val="Times New Roman"/>
      <family val="1"/>
    </font>
    <font>
      <b/>
      <sz val="12"/>
      <name val="Times New Roman"/>
      <family val="1"/>
    </font>
    <font>
      <sz val="13.5"/>
      <name val="Times New Roman"/>
      <family val="1"/>
    </font>
    <font>
      <vertAlign val="superscript"/>
      <sz val="13"/>
      <color indexed="8"/>
      <name val="Times New Roman"/>
      <family val="1"/>
    </font>
    <font>
      <sz val="9"/>
      <color indexed="81"/>
      <name val="Tahoma"/>
      <family val="2"/>
    </font>
    <font>
      <b/>
      <sz val="9"/>
      <color indexed="81"/>
      <name val="Tahoma"/>
      <family val="2"/>
    </font>
    <font>
      <sz val="11"/>
      <color theme="1"/>
      <name val="Calibri"/>
      <family val="2"/>
      <scheme val="minor"/>
    </font>
    <font>
      <u/>
      <sz val="12"/>
      <color theme="10"/>
      <name val="Calibri"/>
      <family val="2"/>
      <scheme val="minor"/>
    </font>
    <font>
      <u/>
      <sz val="11"/>
      <color theme="10"/>
      <name val="Calibri"/>
      <family val="2"/>
    </font>
    <font>
      <sz val="12"/>
      <color theme="1"/>
      <name val="Calibri"/>
      <family val="2"/>
      <scheme val="minor"/>
    </font>
    <font>
      <sz val="11"/>
      <color theme="1"/>
      <name val="Arial"/>
      <family val="2"/>
    </font>
    <font>
      <sz val="13"/>
      <color theme="1"/>
      <name val="Times New Roman"/>
      <family val="1"/>
    </font>
    <font>
      <u/>
      <sz val="13"/>
      <color theme="10"/>
      <name val="Times New Roman"/>
      <family val="1"/>
    </font>
    <font>
      <i/>
      <sz val="13"/>
      <color theme="1"/>
      <name val="Times New Roman"/>
      <family val="1"/>
    </font>
    <font>
      <b/>
      <sz val="13"/>
      <color theme="1"/>
      <name val="Times New Roman"/>
      <family val="1"/>
    </font>
    <font>
      <i/>
      <sz val="12"/>
      <color theme="1"/>
      <name val="Times New Roman"/>
      <family val="1"/>
    </font>
    <font>
      <i/>
      <u/>
      <sz val="13"/>
      <color theme="1"/>
      <name val="Times New Roman"/>
      <family val="1"/>
    </font>
    <font>
      <sz val="13"/>
      <color rgb="FF000000"/>
      <name val="Times New Roman"/>
      <family val="1"/>
    </font>
    <font>
      <b/>
      <sz val="12"/>
      <color theme="1"/>
      <name val="Times New Roman"/>
      <family val="1"/>
    </font>
    <font>
      <sz val="12"/>
      <color theme="1"/>
      <name val="Times New Roman"/>
      <family val="1"/>
    </font>
    <font>
      <u/>
      <sz val="12"/>
      <color theme="10"/>
      <name val="Times New Roman"/>
      <family val="1"/>
    </font>
    <font>
      <sz val="13"/>
      <color rgb="FFFF0000"/>
      <name val="Times New Roman"/>
      <family val="1"/>
    </font>
    <font>
      <sz val="13.5"/>
      <color theme="1"/>
      <name val="Times New Roman"/>
      <family val="1"/>
    </font>
    <font>
      <sz val="13.5"/>
      <color rgb="FFFF0000"/>
      <name val="Times New Roman"/>
      <family val="1"/>
    </font>
    <font>
      <b/>
      <sz val="13.75"/>
      <color rgb="FF333333"/>
      <name val="Inherit"/>
    </font>
    <font>
      <sz val="11"/>
      <color rgb="FF8B0000"/>
      <name val="Arial"/>
      <family val="2"/>
    </font>
    <font>
      <sz val="11"/>
      <color rgb="FF333333"/>
      <name val="Arial"/>
      <family val="2"/>
    </font>
    <font>
      <sz val="12"/>
      <color theme="1"/>
      <name val="Helvetica Neue"/>
      <family val="2"/>
    </font>
    <font>
      <sz val="11"/>
      <color rgb="FF333333"/>
      <name val="Helvetica Neue"/>
      <family val="2"/>
    </font>
    <font>
      <sz val="11"/>
      <color rgb="FF8B0000"/>
      <name val="Helvetica Neue"/>
      <family val="2"/>
    </font>
    <font>
      <sz val="11"/>
      <color theme="1"/>
      <name val="Times New Roman"/>
      <family val="1"/>
    </font>
    <font>
      <i/>
      <sz val="11"/>
      <color theme="1"/>
      <name val="Times New Roman"/>
      <family val="1"/>
    </font>
    <font>
      <sz val="12"/>
      <color rgb="FFFF0000"/>
      <name val="Times New Roman"/>
      <family val="1"/>
    </font>
  </fonts>
  <fills count="7">
    <fill>
      <patternFill patternType="none"/>
    </fill>
    <fill>
      <patternFill patternType="gray125"/>
    </fill>
    <fill>
      <patternFill patternType="solid">
        <fgColor theme="2" tint="-9.9978637043366805E-2"/>
        <bgColor indexed="64"/>
      </patternFill>
    </fill>
    <fill>
      <patternFill patternType="solid">
        <fgColor theme="0" tint="-0.14996795556505021"/>
        <bgColor indexed="64"/>
      </patternFill>
    </fill>
    <fill>
      <patternFill patternType="solid">
        <fgColor rgb="FFFFFFFF"/>
        <bgColor indexed="64"/>
      </patternFill>
    </fill>
    <fill>
      <patternFill patternType="solid">
        <fgColor theme="5" tint="0.39997558519241921"/>
        <bgColor indexed="64"/>
      </patternFill>
    </fill>
    <fill>
      <patternFill patternType="solid">
        <fgColor rgb="FFFFFF00"/>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top style="medium">
        <color rgb="FFDDDDDD"/>
      </top>
      <bottom/>
      <diagonal/>
    </border>
  </borders>
  <cellStyleXfs count="12">
    <xf numFmtId="0" fontId="0" fillId="0" borderId="0"/>
    <xf numFmtId="43" fontId="1" fillId="0" borderId="0" applyFont="0" applyFill="0" applyBorder="0" applyAlignment="0" applyProtection="0"/>
    <xf numFmtId="0" fontId="9"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0" applyNumberFormat="0" applyFill="0" applyBorder="0" applyAlignment="0" applyProtection="0">
      <alignment vertical="top"/>
      <protection locked="0"/>
    </xf>
    <xf numFmtId="0" fontId="1" fillId="0" borderId="0"/>
    <xf numFmtId="0" fontId="1" fillId="0" borderId="0"/>
    <xf numFmtId="0" fontId="18" fillId="0" borderId="0"/>
    <xf numFmtId="0" fontId="1" fillId="0" borderId="0"/>
    <xf numFmtId="0" fontId="21" fillId="0" borderId="0"/>
    <xf numFmtId="0" fontId="22" fillId="0" borderId="0"/>
    <xf numFmtId="0" fontId="1" fillId="0" borderId="0"/>
  </cellStyleXfs>
  <cellXfs count="587">
    <xf numFmtId="0" fontId="0" fillId="0" borderId="0" xfId="0"/>
    <xf numFmtId="0" fontId="2" fillId="0" borderId="0" xfId="5" applyFont="1" applyFill="1" applyAlignment="1">
      <alignment horizontal="center"/>
    </xf>
    <xf numFmtId="0" fontId="2" fillId="0" borderId="0" xfId="5" applyFont="1" applyFill="1"/>
    <xf numFmtId="0" fontId="3" fillId="0" borderId="0" xfId="5" applyFont="1" applyFill="1" applyAlignment="1">
      <alignment horizontal="center"/>
    </xf>
    <xf numFmtId="0" fontId="4" fillId="0" borderId="0" xfId="5" applyFont="1" applyFill="1" applyAlignment="1">
      <alignment horizontal="right"/>
    </xf>
    <xf numFmtId="0" fontId="3" fillId="0" borderId="1" xfId="5" applyFont="1" applyFill="1" applyBorder="1" applyAlignment="1">
      <alignment horizontal="center" vertical="center" wrapText="1"/>
    </xf>
    <xf numFmtId="0" fontId="3" fillId="0" borderId="0" xfId="5" applyFont="1" applyFill="1"/>
    <xf numFmtId="0" fontId="2" fillId="0" borderId="2" xfId="5" applyFont="1" applyFill="1" applyBorder="1" applyAlignment="1">
      <alignment horizontal="center"/>
    </xf>
    <xf numFmtId="172" fontId="2" fillId="0" borderId="2" xfId="5" applyNumberFormat="1" applyFont="1" applyFill="1" applyBorder="1" applyAlignment="1">
      <alignment horizontal="left"/>
    </xf>
    <xf numFmtId="0" fontId="2" fillId="0" borderId="3" xfId="5" applyFont="1" applyFill="1" applyBorder="1" applyAlignment="1">
      <alignment horizontal="center"/>
    </xf>
    <xf numFmtId="172" fontId="2" fillId="0" borderId="3" xfId="5" applyNumberFormat="1" applyFont="1" applyFill="1" applyBorder="1" applyAlignment="1">
      <alignment horizontal="left"/>
    </xf>
    <xf numFmtId="172" fontId="2" fillId="0" borderId="4" xfId="5" applyNumberFormat="1" applyFont="1" applyFill="1" applyBorder="1"/>
    <xf numFmtId="0" fontId="2" fillId="0" borderId="3" xfId="5" applyFont="1" applyFill="1" applyBorder="1" applyAlignment="1">
      <alignment horizontal="left"/>
    </xf>
    <xf numFmtId="0" fontId="2" fillId="0" borderId="5" xfId="5" applyFont="1" applyFill="1" applyBorder="1" applyAlignment="1">
      <alignment horizontal="center"/>
    </xf>
    <xf numFmtId="0" fontId="2" fillId="0" borderId="5" xfId="5" applyFont="1" applyFill="1" applyBorder="1" applyAlignment="1">
      <alignment horizontal="left"/>
    </xf>
    <xf numFmtId="0" fontId="2" fillId="0" borderId="6" xfId="5" applyFont="1" applyFill="1" applyBorder="1" applyAlignment="1">
      <alignment horizontal="center"/>
    </xf>
    <xf numFmtId="0" fontId="2" fillId="0" borderId="6" xfId="5" applyFont="1" applyFill="1" applyBorder="1"/>
    <xf numFmtId="172" fontId="2" fillId="0" borderId="7" xfId="5" applyNumberFormat="1" applyFont="1" applyFill="1" applyBorder="1" applyAlignment="1">
      <alignment horizontal="right"/>
    </xf>
    <xf numFmtId="0" fontId="2" fillId="0" borderId="0" xfId="5" applyFont="1" applyFill="1" applyBorder="1" applyAlignment="1">
      <alignment horizontal="left"/>
    </xf>
    <xf numFmtId="0" fontId="4" fillId="0" borderId="0" xfId="5" applyFont="1" applyFill="1" applyAlignment="1">
      <alignment horizontal="left"/>
    </xf>
    <xf numFmtId="0" fontId="3" fillId="0" borderId="0" xfId="5" applyFont="1" applyFill="1" applyAlignment="1">
      <alignment horizontal="center" wrapText="1"/>
    </xf>
    <xf numFmtId="0" fontId="2" fillId="0" borderId="0" xfId="0" applyFont="1"/>
    <xf numFmtId="0" fontId="3" fillId="0" borderId="8" xfId="5" applyFont="1" applyFill="1" applyBorder="1" applyAlignment="1">
      <alignment horizontal="center" vertical="center" wrapText="1"/>
    </xf>
    <xf numFmtId="0" fontId="23" fillId="0" borderId="0" xfId="0" applyFont="1"/>
    <xf numFmtId="172" fontId="23" fillId="0" borderId="9" xfId="5" applyNumberFormat="1" applyFont="1" applyBorder="1" applyAlignment="1">
      <alignment horizontal="right"/>
    </xf>
    <xf numFmtId="172" fontId="23" fillId="0" borderId="9" xfId="0" applyNumberFormat="1" applyFont="1" applyBorder="1" applyAlignment="1">
      <alignment horizontal="right" wrapText="1"/>
    </xf>
    <xf numFmtId="172" fontId="23" fillId="0" borderId="10" xfId="0" applyNumberFormat="1" applyFont="1" applyBorder="1" applyAlignment="1">
      <alignment horizontal="right" wrapText="1"/>
    </xf>
    <xf numFmtId="0" fontId="2" fillId="0" borderId="11" xfId="5" applyFont="1" applyFill="1" applyBorder="1" applyAlignment="1">
      <alignment horizontal="right"/>
    </xf>
    <xf numFmtId="2" fontId="4" fillId="0" borderId="0" xfId="5" applyNumberFormat="1" applyFont="1" applyFill="1" applyBorder="1" applyAlignment="1">
      <alignment horizontal="right"/>
    </xf>
    <xf numFmtId="174" fontId="23" fillId="0" borderId="12" xfId="0" applyNumberFormat="1" applyFont="1" applyBorder="1" applyAlignment="1">
      <alignment horizontal="right" vertical="center"/>
    </xf>
    <xf numFmtId="174" fontId="23" fillId="0" borderId="4" xfId="0" applyNumberFormat="1" applyFont="1" applyBorder="1" applyAlignment="1">
      <alignment horizontal="right" vertical="center"/>
    </xf>
    <xf numFmtId="174" fontId="2" fillId="0" borderId="4" xfId="0" applyNumberFormat="1" applyFont="1" applyBorder="1" applyAlignment="1">
      <alignment horizontal="right" vertical="center"/>
    </xf>
    <xf numFmtId="174" fontId="23" fillId="0" borderId="7" xfId="0" applyNumberFormat="1" applyFont="1" applyBorder="1" applyAlignment="1">
      <alignment horizontal="right" vertical="center"/>
    </xf>
    <xf numFmtId="0" fontId="2" fillId="0" borderId="0" xfId="5" applyFont="1" applyFill="1" applyBorder="1" applyAlignment="1">
      <alignment horizontal="center"/>
    </xf>
    <xf numFmtId="0" fontId="2" fillId="0" borderId="0" xfId="5" applyFont="1" applyFill="1" applyBorder="1"/>
    <xf numFmtId="172" fontId="23" fillId="0" borderId="0" xfId="11" applyNumberFormat="1" applyFont="1" applyFill="1" applyBorder="1" applyAlignment="1">
      <alignment horizontal="right" wrapText="1"/>
    </xf>
    <xf numFmtId="172" fontId="2" fillId="0" borderId="0" xfId="5" applyNumberFormat="1" applyFont="1" applyFill="1" applyBorder="1" applyAlignment="1">
      <alignment horizontal="right"/>
    </xf>
    <xf numFmtId="172" fontId="4" fillId="0" borderId="0" xfId="5" applyNumberFormat="1" applyFont="1" applyFill="1" applyBorder="1" applyAlignment="1">
      <alignment horizontal="right"/>
    </xf>
    <xf numFmtId="0" fontId="6" fillId="0" borderId="0" xfId="5" applyFont="1" applyAlignment="1">
      <alignment horizontal="left" vertical="center" wrapText="1" indent="1"/>
    </xf>
    <xf numFmtId="0" fontId="6" fillId="0" borderId="0" xfId="5" applyFont="1" applyAlignment="1">
      <alignment horizontal="center" vertical="center" wrapText="1"/>
    </xf>
    <xf numFmtId="0" fontId="24" fillId="0" borderId="0" xfId="4" applyFont="1" applyAlignment="1" applyProtection="1">
      <alignment horizontal="left" wrapText="1" indent="1"/>
    </xf>
    <xf numFmtId="0" fontId="2" fillId="0" borderId="0" xfId="5" applyFont="1" applyAlignment="1">
      <alignment wrapText="1"/>
    </xf>
    <xf numFmtId="16" fontId="2" fillId="0" borderId="0" xfId="5" applyNumberFormat="1" applyFont="1" applyAlignment="1">
      <alignment wrapText="1"/>
    </xf>
    <xf numFmtId="0" fontId="2" fillId="0" borderId="0" xfId="5" applyFont="1" applyAlignment="1">
      <alignment horizontal="center" wrapText="1"/>
    </xf>
    <xf numFmtId="0" fontId="7" fillId="0" borderId="0" xfId="5" applyFont="1"/>
    <xf numFmtId="172" fontId="2" fillId="0" borderId="4" xfId="5" applyNumberFormat="1" applyFont="1" applyFill="1" applyBorder="1" applyAlignment="1">
      <alignment horizontal="right"/>
    </xf>
    <xf numFmtId="172" fontId="2" fillId="0" borderId="4" xfId="5" applyNumberFormat="1" applyFont="1" applyBorder="1" applyAlignment="1">
      <alignment horizontal="right"/>
    </xf>
    <xf numFmtId="0" fontId="2" fillId="0" borderId="4" xfId="5" applyFont="1" applyFill="1" applyBorder="1" applyAlignment="1">
      <alignment horizontal="right"/>
    </xf>
    <xf numFmtId="0" fontId="8" fillId="0" borderId="0" xfId="5" applyFont="1" applyAlignment="1">
      <alignment horizontal="center" wrapText="1"/>
    </xf>
    <xf numFmtId="0" fontId="2" fillId="0" borderId="7" xfId="5" applyFont="1" applyFill="1" applyBorder="1" applyAlignment="1">
      <alignment horizontal="right"/>
    </xf>
    <xf numFmtId="0" fontId="2" fillId="0" borderId="0" xfId="5" applyFont="1" applyBorder="1" applyAlignment="1">
      <alignment horizontal="left"/>
    </xf>
    <xf numFmtId="0" fontId="10" fillId="0" borderId="0" xfId="2" applyFont="1" applyFill="1" applyBorder="1" applyAlignment="1" applyProtection="1"/>
    <xf numFmtId="0" fontId="4" fillId="0" borderId="0" xfId="5" applyFont="1" applyFill="1" applyBorder="1" applyAlignment="1">
      <alignment horizontal="left"/>
    </xf>
    <xf numFmtId="0" fontId="23" fillId="0" borderId="0" xfId="5" applyFont="1"/>
    <xf numFmtId="0" fontId="23" fillId="0" borderId="0" xfId="5" applyFont="1" applyAlignment="1">
      <alignment horizontal="center"/>
    </xf>
    <xf numFmtId="0" fontId="23" fillId="0" borderId="11" xfId="5" applyFont="1" applyBorder="1" applyAlignment="1">
      <alignment horizontal="right"/>
    </xf>
    <xf numFmtId="2" fontId="23" fillId="0" borderId="11" xfId="5" applyNumberFormat="1" applyFont="1" applyBorder="1"/>
    <xf numFmtId="2" fontId="23" fillId="0" borderId="11" xfId="5" applyNumberFormat="1" applyFont="1" applyBorder="1" applyAlignment="1">
      <alignment horizontal="right"/>
    </xf>
    <xf numFmtId="172" fontId="23" fillId="0" borderId="0" xfId="5" applyNumberFormat="1" applyFont="1"/>
    <xf numFmtId="2" fontId="25" fillId="0" borderId="0" xfId="5" applyNumberFormat="1" applyFont="1" applyAlignment="1">
      <alignment horizontal="right"/>
    </xf>
    <xf numFmtId="0" fontId="26" fillId="0" borderId="0" xfId="5" applyFont="1"/>
    <xf numFmtId="0" fontId="23" fillId="0" borderId="3" xfId="5" applyFont="1" applyBorder="1" applyAlignment="1">
      <alignment horizontal="center"/>
    </xf>
    <xf numFmtId="172" fontId="23" fillId="0" borderId="3" xfId="8" applyNumberFormat="1" applyFont="1" applyBorder="1" applyAlignment="1">
      <alignment horizontal="left"/>
    </xf>
    <xf numFmtId="172" fontId="23" fillId="0" borderId="4" xfId="5" applyNumberFormat="1" applyFont="1" applyBorder="1"/>
    <xf numFmtId="172" fontId="23" fillId="0" borderId="4" xfId="8" applyNumberFormat="1" applyFont="1" applyBorder="1"/>
    <xf numFmtId="0" fontId="23" fillId="0" borderId="6" xfId="5" applyFont="1" applyBorder="1" applyAlignment="1">
      <alignment horizontal="center"/>
    </xf>
    <xf numFmtId="172" fontId="23" fillId="0" borderId="6" xfId="8" applyNumberFormat="1" applyFont="1" applyBorder="1" applyAlignment="1">
      <alignment horizontal="left"/>
    </xf>
    <xf numFmtId="172" fontId="23" fillId="0" borderId="7" xfId="5" applyNumberFormat="1" applyFont="1" applyBorder="1"/>
    <xf numFmtId="0" fontId="23" fillId="0" borderId="7" xfId="5" applyFont="1" applyBorder="1"/>
    <xf numFmtId="172" fontId="23" fillId="0" borderId="7" xfId="8" applyNumberFormat="1" applyFont="1" applyBorder="1"/>
    <xf numFmtId="2" fontId="25" fillId="0" borderId="0" xfId="5" applyNumberFormat="1" applyFont="1"/>
    <xf numFmtId="2" fontId="25" fillId="0" borderId="0" xfId="5" applyNumberFormat="1" applyFont="1" applyAlignment="1">
      <alignment horizontal="left"/>
    </xf>
    <xf numFmtId="0" fontId="25" fillId="0" borderId="0" xfId="5" applyFont="1" applyAlignment="1">
      <alignment horizontal="left" vertical="center"/>
    </xf>
    <xf numFmtId="0" fontId="23" fillId="0" borderId="0" xfId="5" applyFont="1" applyAlignment="1">
      <alignment horizontal="left"/>
    </xf>
    <xf numFmtId="2" fontId="23" fillId="0" borderId="0" xfId="5" applyNumberFormat="1" applyFont="1"/>
    <xf numFmtId="2" fontId="23" fillId="0" borderId="0" xfId="5" applyNumberFormat="1" applyFont="1" applyAlignment="1">
      <alignment horizontal="left"/>
    </xf>
    <xf numFmtId="172" fontId="23" fillId="0" borderId="0" xfId="5" applyNumberFormat="1" applyFont="1" applyAlignment="1">
      <alignment horizontal="left"/>
    </xf>
    <xf numFmtId="0" fontId="23" fillId="0" borderId="0" xfId="5" applyFont="1" applyAlignment="1">
      <alignment horizontal="right"/>
    </xf>
    <xf numFmtId="2" fontId="23" fillId="0" borderId="0" xfId="5" applyNumberFormat="1" applyFont="1" applyAlignment="1">
      <alignment horizontal="right"/>
    </xf>
    <xf numFmtId="0" fontId="25" fillId="0" borderId="0" xfId="10" applyFont="1" applyAlignment="1">
      <alignment horizontal="right"/>
    </xf>
    <xf numFmtId="172" fontId="23" fillId="0" borderId="13" xfId="10" applyNumberFormat="1" applyFont="1" applyBorder="1" applyAlignment="1">
      <alignment horizontal="left"/>
    </xf>
    <xf numFmtId="172" fontId="23" fillId="0" borderId="3" xfId="10" applyNumberFormat="1" applyFont="1" applyBorder="1" applyAlignment="1">
      <alignment horizontal="left"/>
    </xf>
    <xf numFmtId="0" fontId="23" fillId="0" borderId="3" xfId="10" applyFont="1" applyBorder="1" applyAlignment="1">
      <alignment horizontal="left"/>
    </xf>
    <xf numFmtId="0" fontId="23" fillId="0" borderId="9" xfId="5" applyFont="1" applyBorder="1" applyAlignment="1">
      <alignment horizontal="right"/>
    </xf>
    <xf numFmtId="0" fontId="23" fillId="0" borderId="5" xfId="10" applyFont="1" applyBorder="1" applyAlignment="1">
      <alignment horizontal="left"/>
    </xf>
    <xf numFmtId="0" fontId="23" fillId="0" borderId="5" xfId="5" applyFont="1" applyBorder="1" applyAlignment="1">
      <alignment horizontal="center"/>
    </xf>
    <xf numFmtId="172" fontId="2" fillId="0" borderId="14" xfId="5" applyNumberFormat="1" applyFont="1" applyFill="1" applyBorder="1"/>
    <xf numFmtId="172" fontId="23" fillId="0" borderId="15" xfId="5" applyNumberFormat="1" applyFont="1" applyBorder="1" applyAlignment="1">
      <alignment horizontal="right"/>
    </xf>
    <xf numFmtId="0" fontId="23" fillId="0" borderId="6" xfId="10" applyFont="1" applyFill="1" applyBorder="1" applyAlignment="1">
      <alignment horizontal="center" vertical="center"/>
    </xf>
    <xf numFmtId="0" fontId="23" fillId="0" borderId="6" xfId="10" applyFont="1" applyFill="1" applyBorder="1" applyAlignment="1">
      <alignment horizontal="left"/>
    </xf>
    <xf numFmtId="172" fontId="23" fillId="0" borderId="7" xfId="10" applyNumberFormat="1" applyFont="1" applyFill="1" applyBorder="1" applyAlignment="1">
      <alignment horizontal="right" vertical="center"/>
    </xf>
    <xf numFmtId="172" fontId="2" fillId="0" borderId="7" xfId="5" applyNumberFormat="1" applyFont="1" applyFill="1" applyBorder="1"/>
    <xf numFmtId="0" fontId="23" fillId="0" borderId="10" xfId="5" applyFont="1" applyBorder="1" applyAlignment="1">
      <alignment horizontal="right"/>
    </xf>
    <xf numFmtId="0" fontId="27" fillId="0" borderId="0" xfId="5" applyFont="1" applyAlignment="1">
      <alignment horizontal="left"/>
    </xf>
    <xf numFmtId="0" fontId="28" fillId="0" borderId="0" xfId="2" applyFont="1" applyAlignment="1" applyProtection="1"/>
    <xf numFmtId="2" fontId="28" fillId="0" borderId="0" xfId="2" applyNumberFormat="1" applyFont="1" applyAlignment="1" applyProtection="1">
      <alignment horizontal="left"/>
    </xf>
    <xf numFmtId="0" fontId="2" fillId="0" borderId="0" xfId="5" applyFont="1"/>
    <xf numFmtId="0" fontId="3" fillId="0" borderId="11" xfId="5" applyFont="1" applyBorder="1" applyAlignment="1">
      <alignment horizontal="center" vertical="center" wrapText="1"/>
    </xf>
    <xf numFmtId="0" fontId="3" fillId="0" borderId="0" xfId="5" applyFont="1" applyBorder="1" applyAlignment="1">
      <alignment horizontal="center" vertical="center" wrapText="1"/>
    </xf>
    <xf numFmtId="0" fontId="3" fillId="0" borderId="0" xfId="5" applyFont="1"/>
    <xf numFmtId="0" fontId="2" fillId="0" borderId="3" xfId="5" applyFont="1" applyBorder="1" applyAlignment="1">
      <alignment horizontal="center"/>
    </xf>
    <xf numFmtId="172" fontId="2" fillId="0" borderId="3" xfId="10" applyNumberFormat="1" applyFont="1" applyBorder="1" applyAlignment="1">
      <alignment horizontal="left"/>
    </xf>
    <xf numFmtId="0" fontId="2" fillId="0" borderId="3" xfId="10" applyFont="1" applyBorder="1" applyAlignment="1">
      <alignment horizontal="left"/>
    </xf>
    <xf numFmtId="0" fontId="2" fillId="0" borderId="5" xfId="10" applyFont="1" applyBorder="1" applyAlignment="1">
      <alignment horizontal="left"/>
    </xf>
    <xf numFmtId="0" fontId="2" fillId="0" borderId="6" xfId="5" applyFont="1" applyBorder="1" applyAlignment="1">
      <alignment horizontal="center"/>
    </xf>
    <xf numFmtId="0" fontId="2" fillId="0" borderId="6" xfId="10" applyFont="1" applyBorder="1" applyAlignment="1">
      <alignment horizontal="left"/>
    </xf>
    <xf numFmtId="172" fontId="2" fillId="0" borderId="16" xfId="5" applyNumberFormat="1" applyFont="1" applyFill="1" applyBorder="1" applyAlignment="1">
      <alignment horizontal="right"/>
    </xf>
    <xf numFmtId="0" fontId="4" fillId="0" borderId="0" xfId="5" applyFont="1" applyAlignment="1">
      <alignment horizontal="left"/>
    </xf>
    <xf numFmtId="0" fontId="10" fillId="0" borderId="0" xfId="2" applyFont="1" applyAlignment="1" applyProtection="1"/>
    <xf numFmtId="0" fontId="2" fillId="0" borderId="0" xfId="5" applyFont="1" applyAlignment="1">
      <alignment horizontal="center"/>
    </xf>
    <xf numFmtId="172" fontId="2" fillId="0" borderId="3" xfId="10" applyNumberFormat="1" applyFont="1" applyFill="1" applyBorder="1" applyAlignment="1">
      <alignment horizontal="left"/>
    </xf>
    <xf numFmtId="172" fontId="29" fillId="0" borderId="4" xfId="5" applyNumberFormat="1" applyFont="1" applyFill="1" applyBorder="1" applyAlignment="1">
      <alignment horizontal="right"/>
    </xf>
    <xf numFmtId="0" fontId="2" fillId="0" borderId="4" xfId="5" applyFont="1" applyFill="1" applyBorder="1"/>
    <xf numFmtId="172" fontId="2" fillId="0" borderId="4" xfId="5" applyNumberFormat="1" applyFont="1" applyBorder="1"/>
    <xf numFmtId="0" fontId="2" fillId="0" borderId="3" xfId="10" applyFont="1" applyFill="1" applyBorder="1" applyAlignment="1">
      <alignment horizontal="left"/>
    </xf>
    <xf numFmtId="172" fontId="29" fillId="0" borderId="4" xfId="5" applyNumberFormat="1" applyFont="1" applyFill="1" applyBorder="1"/>
    <xf numFmtId="172" fontId="2" fillId="0" borderId="17" xfId="5" applyNumberFormat="1" applyFont="1" applyFill="1" applyBorder="1"/>
    <xf numFmtId="0" fontId="2" fillId="0" borderId="5" xfId="10" applyFont="1" applyFill="1" applyBorder="1" applyAlignment="1">
      <alignment horizontal="left"/>
    </xf>
    <xf numFmtId="0" fontId="2" fillId="0" borderId="6" xfId="10" applyFont="1" applyFill="1" applyBorder="1" applyAlignment="1">
      <alignment horizontal="left"/>
    </xf>
    <xf numFmtId="172" fontId="2" fillId="0" borderId="7" xfId="5" applyNumberFormat="1" applyFont="1" applyFill="1" applyBorder="1" applyAlignment="1"/>
    <xf numFmtId="172" fontId="29" fillId="0" borderId="7" xfId="5" applyNumberFormat="1" applyFont="1" applyFill="1" applyBorder="1" applyAlignment="1"/>
    <xf numFmtId="0" fontId="2" fillId="0" borderId="7" xfId="5" applyFont="1" applyFill="1" applyBorder="1"/>
    <xf numFmtId="172" fontId="2" fillId="0" borderId="4" xfId="5" applyNumberFormat="1" applyFont="1" applyFill="1" applyBorder="1" applyAlignment="1"/>
    <xf numFmtId="0" fontId="2" fillId="0" borderId="0" xfId="5" applyFont="1" applyAlignment="1">
      <alignment horizontal="right"/>
    </xf>
    <xf numFmtId="2" fontId="2" fillId="0" borderId="0" xfId="5" applyNumberFormat="1" applyFont="1"/>
    <xf numFmtId="2" fontId="2" fillId="0" borderId="0" xfId="5" applyNumberFormat="1" applyFont="1" applyAlignment="1">
      <alignment horizontal="right"/>
    </xf>
    <xf numFmtId="2" fontId="4" fillId="0" borderId="0" xfId="5" applyNumberFormat="1" applyFont="1" applyAlignment="1">
      <alignment horizontal="right"/>
    </xf>
    <xf numFmtId="0" fontId="2" fillId="0" borderId="0" xfId="5" applyFont="1" applyAlignment="1">
      <alignment vertical="center"/>
    </xf>
    <xf numFmtId="0" fontId="2" fillId="0" borderId="13" xfId="5" applyFont="1" applyBorder="1" applyAlignment="1">
      <alignment horizontal="center"/>
    </xf>
    <xf numFmtId="0" fontId="7" fillId="0" borderId="13" xfId="5" applyFont="1" applyBorder="1" applyAlignment="1">
      <alignment horizontal="left"/>
    </xf>
    <xf numFmtId="0" fontId="7" fillId="0" borderId="3" xfId="5" applyFont="1" applyBorder="1" applyAlignment="1">
      <alignment horizontal="left"/>
    </xf>
    <xf numFmtId="172" fontId="2" fillId="0" borderId="4" xfId="5" applyNumberFormat="1" applyFont="1" applyFill="1" applyBorder="1" applyAlignment="1">
      <alignment horizontal="right" vertical="center"/>
    </xf>
    <xf numFmtId="0" fontId="2" fillId="0" borderId="3" xfId="5" applyFont="1" applyBorder="1" applyAlignment="1">
      <alignment horizontal="left"/>
    </xf>
    <xf numFmtId="0" fontId="7" fillId="0" borderId="6" xfId="5" applyFont="1" applyBorder="1" applyAlignment="1">
      <alignment horizontal="left"/>
    </xf>
    <xf numFmtId="172" fontId="2" fillId="0" borderId="7" xfId="5" applyNumberFormat="1" applyFont="1" applyFill="1" applyBorder="1" applyAlignment="1">
      <alignment horizontal="right" vertical="center"/>
    </xf>
    <xf numFmtId="2" fontId="2" fillId="0" borderId="0" xfId="5" applyNumberFormat="1" applyFont="1" applyAlignment="1">
      <alignment horizontal="left"/>
    </xf>
    <xf numFmtId="0" fontId="11" fillId="0" borderId="0" xfId="5" applyFont="1" applyFill="1" applyBorder="1" applyAlignment="1">
      <alignment vertical="top"/>
    </xf>
    <xf numFmtId="0" fontId="11" fillId="0" borderId="0" xfId="5" applyFont="1" applyFill="1" applyAlignment="1">
      <alignment vertical="center" wrapText="1"/>
    </xf>
    <xf numFmtId="2" fontId="4" fillId="0" borderId="0" xfId="5" applyNumberFormat="1" applyFont="1" applyAlignment="1">
      <alignment horizontal="left"/>
    </xf>
    <xf numFmtId="172" fontId="23" fillId="0" borderId="4" xfId="5" applyNumberFormat="1" applyFont="1" applyFill="1" applyBorder="1" applyAlignment="1">
      <alignment horizontal="right"/>
    </xf>
    <xf numFmtId="0" fontId="2" fillId="0" borderId="0" xfId="5" applyFont="1" applyFill="1" applyAlignment="1"/>
    <xf numFmtId="1" fontId="3" fillId="0" borderId="1" xfId="5" applyNumberFormat="1" applyFont="1" applyBorder="1" applyAlignment="1">
      <alignment horizontal="center" vertical="center" wrapText="1"/>
    </xf>
    <xf numFmtId="0" fontId="11" fillId="0" borderId="0" xfId="5" applyFont="1" applyFill="1"/>
    <xf numFmtId="0" fontId="4" fillId="0" borderId="0" xfId="5" applyFont="1" applyFill="1"/>
    <xf numFmtId="172" fontId="2" fillId="0" borderId="4" xfId="5" applyNumberFormat="1" applyFont="1" applyFill="1" applyBorder="1" applyAlignment="1">
      <alignment horizontal="left"/>
    </xf>
    <xf numFmtId="0" fontId="2" fillId="0" borderId="4" xfId="5" applyFont="1" applyFill="1" applyBorder="1" applyAlignment="1">
      <alignment horizontal="left"/>
    </xf>
    <xf numFmtId="0" fontId="2" fillId="0" borderId="14" xfId="5" applyFont="1" applyFill="1" applyBorder="1" applyAlignment="1">
      <alignment horizontal="left"/>
    </xf>
    <xf numFmtId="0" fontId="27" fillId="0" borderId="0" xfId="5" applyFont="1" applyFill="1" applyBorder="1" applyAlignment="1">
      <alignment horizontal="left"/>
    </xf>
    <xf numFmtId="0" fontId="2" fillId="0" borderId="13" xfId="5" applyFont="1" applyFill="1" applyBorder="1" applyAlignment="1">
      <alignment horizontal="center"/>
    </xf>
    <xf numFmtId="172" fontId="2" fillId="0" borderId="13" xfId="5" applyNumberFormat="1" applyFont="1" applyFill="1" applyBorder="1" applyAlignment="1">
      <alignment horizontal="left"/>
    </xf>
    <xf numFmtId="174" fontId="23" fillId="0" borderId="18" xfId="0" applyNumberFormat="1" applyFont="1" applyBorder="1" applyAlignment="1">
      <alignment horizontal="right" vertical="center"/>
    </xf>
    <xf numFmtId="172" fontId="2" fillId="0" borderId="18" xfId="5" applyNumberFormat="1" applyFont="1" applyFill="1" applyBorder="1" applyAlignment="1">
      <alignment horizontal="right" vertical="center"/>
    </xf>
    <xf numFmtId="0" fontId="3" fillId="2" borderId="1" xfId="5" applyFont="1" applyFill="1" applyBorder="1" applyAlignment="1">
      <alignment horizontal="center" vertical="center" wrapText="1"/>
    </xf>
    <xf numFmtId="0" fontId="2" fillId="2" borderId="4" xfId="5" applyFont="1" applyFill="1" applyBorder="1" applyAlignment="1">
      <alignment horizontal="left"/>
    </xf>
    <xf numFmtId="0" fontId="2" fillId="2" borderId="14" xfId="5" applyFont="1" applyFill="1" applyBorder="1" applyAlignment="1">
      <alignment horizontal="left"/>
    </xf>
    <xf numFmtId="0" fontId="2" fillId="2" borderId="7" xfId="5" applyFont="1" applyFill="1" applyBorder="1"/>
    <xf numFmtId="174" fontId="23" fillId="2" borderId="4" xfId="0" applyNumberFormat="1" applyFont="1" applyFill="1" applyBorder="1" applyAlignment="1">
      <alignment horizontal="right" vertical="center"/>
    </xf>
    <xf numFmtId="174" fontId="23" fillId="2" borderId="7" xfId="0" applyNumberFormat="1" applyFont="1" applyFill="1" applyBorder="1" applyAlignment="1">
      <alignment horizontal="right" vertical="center"/>
    </xf>
    <xf numFmtId="1" fontId="26" fillId="0" borderId="1" xfId="5" applyNumberFormat="1" applyFont="1" applyBorder="1" applyAlignment="1">
      <alignment horizontal="center" vertical="center" wrapText="1"/>
    </xf>
    <xf numFmtId="49" fontId="3" fillId="0" borderId="1" xfId="5" applyNumberFormat="1" applyFont="1" applyFill="1" applyBorder="1" applyAlignment="1">
      <alignment horizontal="center" vertical="center" wrapText="1"/>
    </xf>
    <xf numFmtId="174" fontId="23" fillId="0" borderId="2" xfId="0" applyNumberFormat="1" applyFont="1" applyBorder="1" applyAlignment="1">
      <alignment horizontal="right" vertical="center"/>
    </xf>
    <xf numFmtId="174" fontId="23" fillId="0" borderId="13" xfId="0" applyNumberFormat="1" applyFont="1" applyBorder="1" applyAlignment="1">
      <alignment horizontal="right" vertical="center"/>
    </xf>
    <xf numFmtId="174" fontId="23" fillId="0" borderId="3" xfId="0" applyNumberFormat="1" applyFont="1" applyBorder="1" applyAlignment="1">
      <alignment horizontal="right" vertical="center"/>
    </xf>
    <xf numFmtId="172" fontId="2" fillId="0" borderId="18" xfId="5" applyNumberFormat="1" applyFont="1" applyFill="1" applyBorder="1" applyAlignment="1">
      <alignment horizontal="left"/>
    </xf>
    <xf numFmtId="174" fontId="23" fillId="2" borderId="18" xfId="0" applyNumberFormat="1" applyFont="1" applyFill="1" applyBorder="1" applyAlignment="1">
      <alignment horizontal="right" vertical="center"/>
    </xf>
    <xf numFmtId="172" fontId="23" fillId="0" borderId="19" xfId="0" applyNumberFormat="1" applyFont="1" applyBorder="1" applyAlignment="1">
      <alignment horizontal="right" wrapText="1"/>
    </xf>
    <xf numFmtId="0" fontId="3" fillId="2" borderId="20" xfId="5" applyFont="1" applyFill="1" applyBorder="1" applyAlignment="1">
      <alignment horizontal="center" vertical="center" wrapText="1"/>
    </xf>
    <xf numFmtId="0" fontId="2" fillId="2" borderId="18" xfId="5" applyFont="1" applyFill="1" applyBorder="1" applyAlignment="1">
      <alignment horizontal="left"/>
    </xf>
    <xf numFmtId="172" fontId="2" fillId="0" borderId="8" xfId="5" applyNumberFormat="1" applyFont="1" applyFill="1" applyBorder="1" applyAlignment="1">
      <alignment horizontal="right"/>
    </xf>
    <xf numFmtId="172" fontId="2" fillId="0" borderId="2" xfId="5" applyNumberFormat="1" applyFont="1" applyFill="1" applyBorder="1" applyAlignment="1">
      <alignment horizontal="right"/>
    </xf>
    <xf numFmtId="172" fontId="2" fillId="0" borderId="3" xfId="5" applyNumberFormat="1" applyFont="1" applyFill="1" applyBorder="1" applyAlignment="1">
      <alignment horizontal="right"/>
    </xf>
    <xf numFmtId="174" fontId="23" fillId="2" borderId="13" xfId="0" applyNumberFormat="1" applyFont="1" applyFill="1" applyBorder="1" applyAlignment="1">
      <alignment horizontal="right" vertical="center"/>
    </xf>
    <xf numFmtId="174" fontId="23" fillId="2" borderId="3" xfId="0" applyNumberFormat="1" applyFont="1" applyFill="1" applyBorder="1" applyAlignment="1">
      <alignment horizontal="right" vertical="center"/>
    </xf>
    <xf numFmtId="174" fontId="23" fillId="2" borderId="6" xfId="0" applyNumberFormat="1" applyFont="1" applyFill="1" applyBorder="1" applyAlignment="1">
      <alignment horizontal="right" vertical="center"/>
    </xf>
    <xf numFmtId="172" fontId="23" fillId="0" borderId="18" xfId="10" applyNumberFormat="1" applyFont="1" applyBorder="1" applyAlignment="1">
      <alignment horizontal="left"/>
    </xf>
    <xf numFmtId="172" fontId="23" fillId="0" borderId="4" xfId="10" applyNumberFormat="1" applyFont="1" applyBorder="1" applyAlignment="1">
      <alignment horizontal="left"/>
    </xf>
    <xf numFmtId="0" fontId="23" fillId="0" borderId="4" xfId="10" applyFont="1" applyBorder="1" applyAlignment="1">
      <alignment horizontal="left"/>
    </xf>
    <xf numFmtId="0" fontId="23" fillId="0" borderId="14" xfId="10" applyFont="1" applyBorder="1" applyAlignment="1">
      <alignment horizontal="left"/>
    </xf>
    <xf numFmtId="0" fontId="23" fillId="0" borderId="7" xfId="10" applyFont="1" applyFill="1" applyBorder="1" applyAlignment="1">
      <alignment horizontal="left"/>
    </xf>
    <xf numFmtId="172" fontId="2" fillId="0" borderId="2" xfId="5" applyNumberFormat="1" applyFont="1" applyFill="1" applyBorder="1"/>
    <xf numFmtId="172" fontId="2" fillId="0" borderId="6" xfId="5" applyNumberFormat="1" applyFont="1" applyFill="1" applyBorder="1"/>
    <xf numFmtId="172" fontId="2" fillId="0" borderId="3" xfId="5" applyNumberFormat="1" applyFont="1" applyFill="1" applyBorder="1"/>
    <xf numFmtId="172" fontId="2" fillId="0" borderId="6" xfId="5" applyNumberFormat="1" applyFont="1" applyFill="1" applyBorder="1" applyAlignment="1">
      <alignment horizontal="right"/>
    </xf>
    <xf numFmtId="0" fontId="30" fillId="0" borderId="21" xfId="5" applyFont="1" applyBorder="1" applyAlignment="1">
      <alignment horizontal="center" vertical="center" wrapText="1"/>
    </xf>
    <xf numFmtId="0" fontId="5" fillId="3" borderId="8" xfId="5" applyFont="1" applyFill="1" applyBorder="1" applyAlignment="1">
      <alignment horizontal="center" vertical="center" wrapText="1"/>
    </xf>
    <xf numFmtId="0" fontId="30" fillId="0" borderId="0" xfId="5" applyFont="1"/>
    <xf numFmtId="0" fontId="13" fillId="0" borderId="0" xfId="5" applyFont="1" applyFill="1"/>
    <xf numFmtId="0" fontId="31" fillId="0" borderId="0" xfId="0" applyFont="1"/>
    <xf numFmtId="172" fontId="5" fillId="0" borderId="0" xfId="0" applyNumberFormat="1" applyFont="1"/>
    <xf numFmtId="0" fontId="5" fillId="0" borderId="0" xfId="0" applyFont="1"/>
    <xf numFmtId="0" fontId="32" fillId="0" borderId="0" xfId="4" applyFont="1" applyAlignment="1" applyProtection="1">
      <alignment horizontal="left" wrapText="1" indent="1"/>
    </xf>
    <xf numFmtId="0" fontId="5" fillId="0" borderId="0" xfId="5" applyFont="1" applyAlignment="1">
      <alignment wrapText="1"/>
    </xf>
    <xf numFmtId="16" fontId="5" fillId="0" borderId="0" xfId="5" applyNumberFormat="1" applyFont="1" applyAlignment="1">
      <alignment wrapText="1"/>
    </xf>
    <xf numFmtId="0" fontId="5" fillId="0" borderId="0" xfId="5" applyFont="1" applyAlignment="1">
      <alignment horizontal="center" wrapText="1"/>
    </xf>
    <xf numFmtId="0" fontId="12" fillId="0" borderId="0" xfId="5" applyFont="1"/>
    <xf numFmtId="0" fontId="5" fillId="0" borderId="0" xfId="5" applyFont="1" applyFill="1"/>
    <xf numFmtId="1" fontId="26" fillId="0" borderId="8" xfId="5" applyNumberFormat="1" applyFont="1" applyBorder="1" applyAlignment="1">
      <alignment horizontal="center" vertical="center" wrapText="1"/>
    </xf>
    <xf numFmtId="172" fontId="2" fillId="0" borderId="4" xfId="10" applyNumberFormat="1" applyFont="1" applyFill="1" applyBorder="1" applyAlignment="1">
      <alignment horizontal="left"/>
    </xf>
    <xf numFmtId="0" fontId="2" fillId="0" borderId="4" xfId="10" applyFont="1" applyFill="1" applyBorder="1" applyAlignment="1">
      <alignment horizontal="left"/>
    </xf>
    <xf numFmtId="0" fontId="2" fillId="0" borderId="14" xfId="10" applyFont="1" applyFill="1" applyBorder="1" applyAlignment="1">
      <alignment horizontal="left"/>
    </xf>
    <xf numFmtId="0" fontId="2" fillId="0" borderId="7" xfId="10" applyFont="1" applyFill="1" applyBorder="1" applyAlignment="1">
      <alignment horizontal="left"/>
    </xf>
    <xf numFmtId="1" fontId="3" fillId="0" borderId="8" xfId="5" applyNumberFormat="1" applyFont="1" applyBorder="1" applyAlignment="1">
      <alignment horizontal="center" vertical="center" wrapText="1"/>
    </xf>
    <xf numFmtId="172" fontId="2" fillId="0" borderId="3" xfId="5" applyNumberFormat="1" applyFont="1" applyFill="1" applyBorder="1" applyAlignment="1"/>
    <xf numFmtId="172" fontId="2" fillId="0" borderId="6" xfId="5" applyNumberFormat="1" applyFont="1" applyFill="1" applyBorder="1" applyAlignment="1"/>
    <xf numFmtId="172" fontId="23" fillId="0" borderId="3" xfId="8" applyNumberFormat="1" applyFont="1" applyBorder="1"/>
    <xf numFmtId="0" fontId="23" fillId="0" borderId="6" xfId="5" applyFont="1" applyBorder="1"/>
    <xf numFmtId="172" fontId="2" fillId="0" borderId="2" xfId="5" applyNumberFormat="1" applyFont="1" applyFill="1" applyBorder="1" applyAlignment="1">
      <alignment horizontal="right" vertical="center"/>
    </xf>
    <xf numFmtId="172" fontId="2" fillId="0" borderId="13" xfId="5" applyNumberFormat="1" applyFont="1" applyFill="1" applyBorder="1" applyAlignment="1">
      <alignment horizontal="right" vertical="center"/>
    </xf>
    <xf numFmtId="172" fontId="2" fillId="0" borderId="3" xfId="5" applyNumberFormat="1" applyFont="1" applyFill="1" applyBorder="1" applyAlignment="1">
      <alignment horizontal="right" vertical="center"/>
    </xf>
    <xf numFmtId="172" fontId="2" fillId="0" borderId="6" xfId="5" applyNumberFormat="1" applyFont="1" applyFill="1" applyBorder="1" applyAlignment="1">
      <alignment horizontal="right" vertical="center"/>
    </xf>
    <xf numFmtId="0" fontId="7" fillId="0" borderId="2" xfId="5" applyFont="1" applyBorder="1" applyAlignment="1">
      <alignment horizontal="left"/>
    </xf>
    <xf numFmtId="0" fontId="2" fillId="0" borderId="5" xfId="5" applyFont="1" applyBorder="1" applyAlignment="1">
      <alignment horizontal="center"/>
    </xf>
    <xf numFmtId="174" fontId="23" fillId="0" borderId="6" xfId="0" applyNumberFormat="1" applyFont="1" applyBorder="1" applyAlignment="1">
      <alignment horizontal="right" vertical="center"/>
    </xf>
    <xf numFmtId="0" fontId="2" fillId="0" borderId="7" xfId="5" applyFont="1" applyFill="1" applyBorder="1" applyAlignment="1">
      <alignment horizontal="left"/>
    </xf>
    <xf numFmtId="0" fontId="2" fillId="0" borderId="6" xfId="5" applyFont="1" applyFill="1" applyBorder="1" applyAlignment="1">
      <alignment horizontal="left"/>
    </xf>
    <xf numFmtId="174" fontId="23" fillId="0" borderId="4" xfId="0" applyNumberFormat="1" applyFont="1" applyBorder="1" applyAlignment="1">
      <alignment horizontal="right" vertical="center"/>
    </xf>
    <xf numFmtId="174" fontId="23" fillId="0" borderId="7" xfId="0" applyNumberFormat="1" applyFont="1" applyBorder="1" applyAlignment="1">
      <alignment horizontal="right" vertical="center"/>
    </xf>
    <xf numFmtId="174" fontId="23" fillId="0" borderId="3" xfId="0" applyNumberFormat="1" applyFont="1" applyBorder="1" applyAlignment="1">
      <alignment horizontal="right" vertical="center"/>
    </xf>
    <xf numFmtId="174" fontId="23" fillId="0" borderId="0" xfId="0" applyNumberFormat="1" applyFont="1" applyFill="1" applyBorder="1" applyAlignment="1">
      <alignment horizontal="right" vertical="center"/>
    </xf>
    <xf numFmtId="172" fontId="23" fillId="0" borderId="0" xfId="0" applyNumberFormat="1" applyFont="1" applyFill="1" applyBorder="1" applyAlignment="1">
      <alignment horizontal="right" wrapText="1"/>
    </xf>
    <xf numFmtId="0" fontId="23" fillId="0" borderId="0" xfId="0" applyFont="1" applyFill="1"/>
    <xf numFmtId="0" fontId="2" fillId="0" borderId="0" xfId="0" applyFont="1" applyFill="1"/>
    <xf numFmtId="0" fontId="4" fillId="0" borderId="0" xfId="0" applyFont="1" applyFill="1"/>
    <xf numFmtId="172" fontId="2" fillId="0" borderId="13" xfId="5" applyNumberFormat="1" applyFont="1" applyFill="1" applyBorder="1"/>
    <xf numFmtId="172" fontId="2" fillId="0" borderId="13" xfId="5" applyNumberFormat="1" applyFont="1" applyFill="1" applyBorder="1" applyAlignment="1">
      <alignment horizontal="right"/>
    </xf>
    <xf numFmtId="0" fontId="4" fillId="0" borderId="0" xfId="5" applyFont="1" applyFill="1" applyBorder="1" applyAlignment="1"/>
    <xf numFmtId="0" fontId="2" fillId="0" borderId="0" xfId="5" applyFont="1" applyBorder="1" applyAlignment="1"/>
    <xf numFmtId="0" fontId="26" fillId="0" borderId="0" xfId="5" applyFont="1" applyAlignment="1">
      <alignment horizontal="center"/>
    </xf>
    <xf numFmtId="0" fontId="25" fillId="0" borderId="0" xfId="5" applyFont="1" applyAlignment="1">
      <alignment horizontal="left"/>
    </xf>
    <xf numFmtId="0" fontId="26" fillId="0" borderId="21" xfId="5" applyFont="1" applyBorder="1" applyAlignment="1">
      <alignment horizontal="center" vertical="center" wrapText="1"/>
    </xf>
    <xf numFmtId="0" fontId="1" fillId="0" borderId="0" xfId="5"/>
    <xf numFmtId="0" fontId="2" fillId="0" borderId="3" xfId="5" applyFont="1" applyFill="1" applyBorder="1" applyAlignment="1">
      <alignment horizontal="center" vertical="center"/>
    </xf>
    <xf numFmtId="0" fontId="2" fillId="0" borderId="5" xfId="5" applyFont="1" applyBorder="1" applyAlignment="1">
      <alignment horizontal="left" vertical="center"/>
    </xf>
    <xf numFmtId="174" fontId="23" fillId="0" borderId="12" xfId="5" applyNumberFormat="1" applyFont="1" applyBorder="1" applyAlignment="1">
      <alignment horizontal="right" vertical="center"/>
    </xf>
    <xf numFmtId="174" fontId="23" fillId="0" borderId="4" xfId="5" applyNumberFormat="1" applyFont="1" applyBorder="1" applyAlignment="1">
      <alignment horizontal="right" vertical="center"/>
    </xf>
    <xf numFmtId="174" fontId="23" fillId="0" borderId="7" xfId="5" applyNumberFormat="1" applyFont="1" applyBorder="1" applyAlignment="1">
      <alignment horizontal="right" vertical="center"/>
    </xf>
    <xf numFmtId="174" fontId="2" fillId="0" borderId="4" xfId="5" applyNumberFormat="1" applyFont="1" applyBorder="1" applyAlignment="1">
      <alignment horizontal="right" vertical="center"/>
    </xf>
    <xf numFmtId="174" fontId="33" fillId="0" borderId="4" xfId="5" applyNumberFormat="1" applyFont="1" applyBorder="1" applyAlignment="1">
      <alignment horizontal="right" vertical="center"/>
    </xf>
    <xf numFmtId="0" fontId="2" fillId="0" borderId="2" xfId="5" applyFont="1" applyFill="1" applyBorder="1" applyAlignment="1">
      <alignment horizontal="center" vertical="center"/>
    </xf>
    <xf numFmtId="172" fontId="2" fillId="0" borderId="2" xfId="5" applyNumberFormat="1" applyFont="1" applyFill="1" applyBorder="1" applyAlignment="1">
      <alignment horizontal="left" vertical="center"/>
    </xf>
    <xf numFmtId="0" fontId="23" fillId="0" borderId="0" xfId="0" applyFont="1" applyAlignment="1">
      <alignment vertical="center"/>
    </xf>
    <xf numFmtId="0" fontId="2" fillId="0" borderId="0" xfId="0" applyFont="1" applyAlignment="1">
      <alignment vertical="center"/>
    </xf>
    <xf numFmtId="174" fontId="2" fillId="2" borderId="18" xfId="5" applyNumberFormat="1" applyFont="1" applyFill="1" applyBorder="1" applyAlignment="1">
      <alignment horizontal="right" vertical="center"/>
    </xf>
    <xf numFmtId="0" fontId="2" fillId="0" borderId="18" xfId="5" applyFont="1" applyFill="1" applyBorder="1" applyAlignment="1">
      <alignment horizontal="left"/>
    </xf>
    <xf numFmtId="174" fontId="2" fillId="2" borderId="4" xfId="5" applyNumberFormat="1" applyFont="1" applyFill="1" applyBorder="1" applyAlignment="1">
      <alignment horizontal="right" vertical="center"/>
    </xf>
    <xf numFmtId="174" fontId="2" fillId="2" borderId="16" xfId="5" applyNumberFormat="1" applyFont="1" applyFill="1" applyBorder="1" applyAlignment="1">
      <alignment horizontal="right" vertical="center"/>
    </xf>
    <xf numFmtId="172" fontId="2" fillId="0" borderId="22" xfId="5" applyNumberFormat="1" applyFont="1" applyBorder="1" applyAlignment="1">
      <alignment horizontal="justify" vertical="center" wrapText="1"/>
    </xf>
    <xf numFmtId="174" fontId="2" fillId="2" borderId="2" xfId="5" applyNumberFormat="1" applyFont="1" applyFill="1" applyBorder="1" applyAlignment="1">
      <alignment horizontal="right" vertical="center"/>
    </xf>
    <xf numFmtId="174" fontId="2" fillId="2" borderId="13" xfId="5" applyNumberFormat="1" applyFont="1" applyFill="1" applyBorder="1" applyAlignment="1">
      <alignment horizontal="right" vertical="center"/>
    </xf>
    <xf numFmtId="174" fontId="2" fillId="2" borderId="3" xfId="5" applyNumberFormat="1" applyFont="1" applyFill="1" applyBorder="1" applyAlignment="1">
      <alignment horizontal="right" vertical="center"/>
    </xf>
    <xf numFmtId="174" fontId="2" fillId="2" borderId="23" xfId="5" applyNumberFormat="1" applyFont="1" applyFill="1" applyBorder="1" applyAlignment="1">
      <alignment horizontal="right" vertical="center"/>
    </xf>
    <xf numFmtId="0" fontId="23" fillId="0" borderId="2" xfId="5" applyFont="1" applyFill="1" applyBorder="1" applyAlignment="1">
      <alignment horizontal="center"/>
    </xf>
    <xf numFmtId="172" fontId="23" fillId="0" borderId="2" xfId="5" applyNumberFormat="1" applyFont="1" applyFill="1" applyBorder="1" applyAlignment="1">
      <alignment horizontal="left"/>
    </xf>
    <xf numFmtId="2" fontId="23" fillId="0" borderId="2" xfId="5" applyNumberFormat="1" applyFont="1" applyFill="1" applyBorder="1" applyAlignment="1">
      <alignment horizontal="right"/>
    </xf>
    <xf numFmtId="0" fontId="23" fillId="0" borderId="3" xfId="5" applyFont="1" applyFill="1" applyBorder="1" applyAlignment="1">
      <alignment horizontal="center"/>
    </xf>
    <xf numFmtId="172" fontId="23" fillId="0" borderId="3" xfId="5" applyNumberFormat="1" applyFont="1" applyFill="1" applyBorder="1" applyAlignment="1">
      <alignment horizontal="left"/>
    </xf>
    <xf numFmtId="2" fontId="23" fillId="0" borderId="3" xfId="5" applyNumberFormat="1" applyFont="1" applyFill="1" applyBorder="1" applyAlignment="1">
      <alignment horizontal="right"/>
    </xf>
    <xf numFmtId="0" fontId="23" fillId="0" borderId="3" xfId="5" applyFont="1" applyFill="1" applyBorder="1" applyAlignment="1">
      <alignment horizontal="left"/>
    </xf>
    <xf numFmtId="0" fontId="23" fillId="0" borderId="5" xfId="5" applyFont="1" applyFill="1" applyBorder="1" applyAlignment="1">
      <alignment horizontal="center"/>
    </xf>
    <xf numFmtId="0" fontId="23" fillId="0" borderId="5" xfId="5" applyFont="1" applyFill="1" applyBorder="1" applyAlignment="1">
      <alignment horizontal="left"/>
    </xf>
    <xf numFmtId="2" fontId="23" fillId="0" borderId="5" xfId="5" applyNumberFormat="1" applyFont="1" applyFill="1" applyBorder="1" applyAlignment="1">
      <alignment horizontal="right"/>
    </xf>
    <xf numFmtId="0" fontId="23" fillId="0" borderId="5" xfId="5" applyFont="1" applyBorder="1" applyAlignment="1">
      <alignment horizontal="left"/>
    </xf>
    <xf numFmtId="2" fontId="23" fillId="0" borderId="5" xfId="5" applyNumberFormat="1" applyFont="1" applyBorder="1" applyAlignment="1">
      <alignment horizontal="right"/>
    </xf>
    <xf numFmtId="0" fontId="23" fillId="0" borderId="6" xfId="5" applyFont="1" applyFill="1" applyBorder="1" applyAlignment="1">
      <alignment horizontal="center"/>
    </xf>
    <xf numFmtId="0" fontId="23" fillId="0" borderId="6" xfId="5" applyFont="1" applyFill="1" applyBorder="1"/>
    <xf numFmtId="2" fontId="23" fillId="0" borderId="6" xfId="5" applyNumberFormat="1" applyFont="1" applyFill="1" applyBorder="1" applyAlignment="1">
      <alignment horizontal="right"/>
    </xf>
    <xf numFmtId="0" fontId="34" fillId="0" borderId="2" xfId="0" applyFont="1" applyBorder="1" applyAlignment="1">
      <alignment vertical="top"/>
    </xf>
    <xf numFmtId="0" fontId="14" fillId="0" borderId="2" xfId="5" applyFont="1" applyBorder="1"/>
    <xf numFmtId="0" fontId="34" fillId="0" borderId="3" xfId="0" applyFont="1" applyBorder="1" applyAlignment="1">
      <alignment vertical="top"/>
    </xf>
    <xf numFmtId="0" fontId="14" fillId="0" borderId="3" xfId="5" applyFont="1" applyBorder="1"/>
    <xf numFmtId="0" fontId="35" fillId="0" borderId="3" xfId="0" applyFont="1" applyBorder="1" applyAlignment="1">
      <alignment vertical="top"/>
    </xf>
    <xf numFmtId="0" fontId="35" fillId="0" borderId="3" xfId="5" applyFont="1" applyBorder="1"/>
    <xf numFmtId="0" fontId="35" fillId="0" borderId="6" xfId="0" applyFont="1" applyBorder="1" applyAlignment="1">
      <alignment vertical="top"/>
    </xf>
    <xf numFmtId="0" fontId="14" fillId="0" borderId="6" xfId="5" applyFont="1" applyBorder="1"/>
    <xf numFmtId="0" fontId="35" fillId="0" borderId="6" xfId="5" applyFont="1" applyBorder="1"/>
    <xf numFmtId="172" fontId="2" fillId="0" borderId="13" xfId="10" applyNumberFormat="1" applyFont="1" applyFill="1" applyBorder="1" applyAlignment="1">
      <alignment horizontal="left"/>
    </xf>
    <xf numFmtId="172" fontId="2" fillId="0" borderId="12" xfId="5" applyNumberFormat="1" applyFont="1" applyFill="1" applyBorder="1" applyAlignment="1">
      <alignment horizontal="right"/>
    </xf>
    <xf numFmtId="0" fontId="2" fillId="0" borderId="13" xfId="10" applyFont="1" applyBorder="1" applyAlignment="1">
      <alignment horizontal="left"/>
    </xf>
    <xf numFmtId="0" fontId="2" fillId="0" borderId="13" xfId="5" applyFont="1" applyFill="1" applyBorder="1"/>
    <xf numFmtId="172" fontId="2" fillId="0" borderId="18" xfId="5" applyNumberFormat="1" applyFont="1" applyFill="1" applyBorder="1" applyAlignment="1">
      <alignment horizontal="right"/>
    </xf>
    <xf numFmtId="172" fontId="2" fillId="0" borderId="12" xfId="5" applyNumberFormat="1" applyFont="1" applyFill="1" applyBorder="1"/>
    <xf numFmtId="172" fontId="2" fillId="0" borderId="3" xfId="10" applyNumberFormat="1" applyFont="1" applyFill="1" applyBorder="1" applyAlignment="1">
      <alignment horizontal="center"/>
    </xf>
    <xf numFmtId="172" fontId="2" fillId="0" borderId="18" xfId="10" applyNumberFormat="1" applyFont="1" applyFill="1" applyBorder="1" applyAlignment="1">
      <alignment horizontal="left"/>
    </xf>
    <xf numFmtId="172" fontId="2" fillId="0" borderId="18" xfId="5" applyNumberFormat="1" applyFont="1" applyFill="1" applyBorder="1"/>
    <xf numFmtId="172" fontId="29" fillId="0" borderId="18" xfId="5" applyNumberFormat="1" applyFont="1" applyFill="1" applyBorder="1" applyAlignment="1">
      <alignment horizontal="right"/>
    </xf>
    <xf numFmtId="0" fontId="2" fillId="0" borderId="18" xfId="5" applyFont="1" applyFill="1" applyBorder="1"/>
    <xf numFmtId="0" fontId="2" fillId="0" borderId="13" xfId="10" applyFont="1" applyFill="1" applyBorder="1" applyAlignment="1">
      <alignment horizontal="left"/>
    </xf>
    <xf numFmtId="0" fontId="2" fillId="0" borderId="18" xfId="10" applyFont="1" applyFill="1" applyBorder="1" applyAlignment="1">
      <alignment horizontal="left"/>
    </xf>
    <xf numFmtId="172" fontId="2" fillId="0" borderId="13" xfId="5" applyNumberFormat="1" applyFont="1" applyFill="1" applyBorder="1" applyAlignment="1"/>
    <xf numFmtId="172" fontId="2" fillId="0" borderId="3" xfId="5" applyNumberFormat="1" applyFont="1" applyFill="1" applyBorder="1" applyAlignment="1">
      <alignment horizontal="center" vertical="center"/>
    </xf>
    <xf numFmtId="172" fontId="2" fillId="0" borderId="4" xfId="5" applyNumberFormat="1" applyFont="1" applyFill="1" applyBorder="1" applyAlignment="1">
      <alignment horizontal="left" vertical="center"/>
    </xf>
    <xf numFmtId="172" fontId="2" fillId="0" borderId="4" xfId="5" applyNumberFormat="1" applyFont="1" applyFill="1" applyBorder="1" applyAlignment="1">
      <alignment horizontal="center" vertical="center"/>
    </xf>
    <xf numFmtId="172" fontId="2" fillId="0" borderId="6" xfId="5" applyNumberFormat="1" applyFont="1" applyFill="1" applyBorder="1" applyAlignment="1">
      <alignment horizontal="center" vertical="center"/>
    </xf>
    <xf numFmtId="172" fontId="2" fillId="0" borderId="7" xfId="5" applyNumberFormat="1" applyFont="1" applyFill="1" applyBorder="1" applyAlignment="1">
      <alignment horizontal="left" vertical="center"/>
    </xf>
    <xf numFmtId="172" fontId="2" fillId="0" borderId="7" xfId="5" applyNumberFormat="1" applyFont="1" applyFill="1" applyBorder="1" applyAlignment="1">
      <alignment horizontal="center" vertical="center"/>
    </xf>
    <xf numFmtId="172" fontId="23" fillId="0" borderId="13" xfId="10" applyNumberFormat="1" applyFont="1" applyBorder="1" applyAlignment="1">
      <alignment horizontal="center"/>
    </xf>
    <xf numFmtId="172" fontId="2" fillId="0" borderId="18" xfId="10" applyNumberFormat="1" applyFont="1" applyBorder="1" applyAlignment="1">
      <alignment horizontal="left"/>
    </xf>
    <xf numFmtId="172" fontId="23" fillId="0" borderId="23" xfId="10" applyNumberFormat="1" applyFont="1" applyBorder="1" applyAlignment="1">
      <alignment horizontal="center" vertical="center"/>
    </xf>
    <xf numFmtId="172" fontId="2" fillId="0" borderId="16" xfId="10" applyNumberFormat="1" applyFont="1" applyBorder="1" applyAlignment="1">
      <alignment horizontal="left" vertical="center"/>
    </xf>
    <xf numFmtId="172" fontId="2" fillId="0" borderId="7" xfId="5" applyNumberFormat="1" applyFont="1" applyFill="1" applyBorder="1" applyAlignment="1">
      <alignment vertical="center"/>
    </xf>
    <xf numFmtId="172" fontId="2" fillId="0" borderId="23" xfId="5" applyNumberFormat="1" applyFont="1" applyFill="1" applyBorder="1" applyAlignment="1">
      <alignment vertical="center"/>
    </xf>
    <xf numFmtId="172" fontId="2" fillId="0" borderId="6" xfId="5" applyNumberFormat="1" applyFont="1" applyFill="1" applyBorder="1" applyAlignment="1">
      <alignment vertical="center"/>
    </xf>
    <xf numFmtId="172" fontId="23" fillId="0" borderId="3" xfId="8" applyNumberFormat="1" applyFont="1" applyBorder="1" applyAlignment="1">
      <alignment horizontal="center"/>
    </xf>
    <xf numFmtId="172" fontId="23" fillId="0" borderId="18" xfId="8" applyNumberFormat="1" applyFont="1" applyBorder="1"/>
    <xf numFmtId="0" fontId="18" fillId="0" borderId="3" xfId="7" applyBorder="1"/>
    <xf numFmtId="172" fontId="33" fillId="0" borderId="4" xfId="5" applyNumberFormat="1" applyFont="1" applyBorder="1"/>
    <xf numFmtId="172" fontId="2" fillId="0" borderId="3" xfId="8" applyNumberFormat="1" applyFont="1" applyBorder="1" applyAlignment="1">
      <alignment horizontal="center"/>
    </xf>
    <xf numFmtId="172" fontId="2" fillId="0" borderId="3" xfId="8" applyNumberFormat="1" applyFont="1" applyBorder="1" applyAlignment="1">
      <alignment horizontal="left"/>
    </xf>
    <xf numFmtId="172" fontId="2" fillId="0" borderId="4" xfId="8" applyNumberFormat="1" applyFont="1" applyBorder="1"/>
    <xf numFmtId="172" fontId="2" fillId="0" borderId="3" xfId="8" applyNumberFormat="1" applyFont="1" applyBorder="1"/>
    <xf numFmtId="0" fontId="23" fillId="0" borderId="3" xfId="8" applyFont="1" applyBorder="1" applyAlignment="1">
      <alignment horizontal="center"/>
    </xf>
    <xf numFmtId="0" fontId="23" fillId="0" borderId="3" xfId="8" applyFont="1" applyBorder="1" applyAlignment="1">
      <alignment horizontal="left"/>
    </xf>
    <xf numFmtId="0" fontId="23" fillId="0" borderId="3" xfId="8" applyFont="1" applyFill="1" applyBorder="1" applyAlignment="1">
      <alignment horizontal="center"/>
    </xf>
    <xf numFmtId="0" fontId="23" fillId="0" borderId="3" xfId="8" applyFont="1" applyFill="1" applyBorder="1" applyAlignment="1">
      <alignment horizontal="left"/>
    </xf>
    <xf numFmtId="172" fontId="33" fillId="0" borderId="4" xfId="5" applyNumberFormat="1" applyFont="1" applyFill="1" applyBorder="1"/>
    <xf numFmtId="172" fontId="23" fillId="0" borderId="4" xfId="8" applyNumberFormat="1" applyFont="1" applyFill="1" applyBorder="1"/>
    <xf numFmtId="172" fontId="23" fillId="0" borderId="4" xfId="5" applyNumberFormat="1" applyFont="1" applyFill="1" applyBorder="1"/>
    <xf numFmtId="172" fontId="23" fillId="0" borderId="3" xfId="8" applyNumberFormat="1" applyFont="1" applyFill="1" applyBorder="1"/>
    <xf numFmtId="0" fontId="23" fillId="0" borderId="6" xfId="8" applyFont="1" applyBorder="1" applyAlignment="1">
      <alignment horizontal="center"/>
    </xf>
    <xf numFmtId="0" fontId="23" fillId="0" borderId="6" xfId="8" applyFont="1" applyBorder="1" applyAlignment="1">
      <alignment horizontal="left"/>
    </xf>
    <xf numFmtId="172" fontId="2" fillId="0" borderId="7" xfId="5" applyNumberFormat="1" applyFont="1" applyBorder="1"/>
    <xf numFmtId="172" fontId="23" fillId="0" borderId="6" xfId="8" applyNumberFormat="1" applyFont="1" applyBorder="1"/>
    <xf numFmtId="172" fontId="2" fillId="0" borderId="13" xfId="5" applyNumberFormat="1" applyFont="1" applyFill="1" applyBorder="1" applyAlignment="1">
      <alignment horizontal="center" vertical="center" wrapText="1"/>
    </xf>
    <xf numFmtId="172" fontId="2" fillId="0" borderId="6" xfId="5" applyNumberFormat="1" applyFont="1" applyFill="1" applyBorder="1" applyAlignment="1">
      <alignment horizontal="center" vertical="center" wrapText="1"/>
    </xf>
    <xf numFmtId="172" fontId="2" fillId="0" borderId="0" xfId="5" applyNumberFormat="1" applyFont="1" applyFill="1" applyBorder="1" applyAlignment="1">
      <alignment horizontal="right" vertical="center"/>
    </xf>
    <xf numFmtId="0" fontId="36" fillId="0" borderId="0" xfId="0" applyFont="1" applyFill="1" applyAlignment="1">
      <alignment horizontal="left" vertical="center" indent="1"/>
    </xf>
    <xf numFmtId="0" fontId="0" fillId="0" borderId="0" xfId="0" applyFill="1"/>
    <xf numFmtId="0" fontId="22" fillId="0" borderId="34" xfId="0" applyFont="1" applyFill="1" applyBorder="1" applyAlignment="1">
      <alignment horizontal="left" wrapText="1"/>
    </xf>
    <xf numFmtId="0" fontId="22" fillId="0" borderId="34" xfId="0" applyFont="1" applyFill="1" applyBorder="1" applyAlignment="1">
      <alignment horizontal="center" wrapText="1"/>
    </xf>
    <xf numFmtId="0" fontId="22" fillId="0" borderId="0" xfId="0" applyFont="1" applyFill="1" applyAlignment="1">
      <alignment horizontal="left" wrapText="1"/>
    </xf>
    <xf numFmtId="0" fontId="9" fillId="0" borderId="0" xfId="2" applyFill="1" applyBorder="1" applyAlignment="1" applyProtection="1">
      <alignment horizontal="left" vertical="top" indent="1"/>
    </xf>
    <xf numFmtId="0" fontId="22" fillId="0" borderId="0" xfId="0" applyFont="1" applyFill="1" applyBorder="1" applyAlignment="1">
      <alignment vertical="top"/>
    </xf>
    <xf numFmtId="16" fontId="22" fillId="0" borderId="0" xfId="0" applyNumberFormat="1" applyFont="1" applyFill="1" applyBorder="1" applyAlignment="1">
      <alignment vertical="top"/>
    </xf>
    <xf numFmtId="0" fontId="22" fillId="0" borderId="0" xfId="0" applyFont="1" applyFill="1" applyBorder="1" applyAlignment="1">
      <alignment horizontal="center" vertical="top"/>
    </xf>
    <xf numFmtId="0" fontId="9" fillId="0" borderId="34" xfId="2" applyFill="1" applyBorder="1" applyAlignment="1" applyProtection="1">
      <alignment horizontal="left" vertical="top" indent="1"/>
    </xf>
    <xf numFmtId="0" fontId="22" fillId="0" borderId="34" xfId="0" applyFont="1" applyFill="1" applyBorder="1" applyAlignment="1">
      <alignment vertical="top"/>
    </xf>
    <xf numFmtId="16" fontId="22" fillId="0" borderId="34" xfId="0" applyNumberFormat="1" applyFont="1" applyFill="1" applyBorder="1" applyAlignment="1">
      <alignment vertical="top"/>
    </xf>
    <xf numFmtId="0" fontId="22" fillId="0" borderId="34" xfId="0" applyFont="1" applyFill="1" applyBorder="1" applyAlignment="1">
      <alignment horizontal="center" vertical="top"/>
    </xf>
    <xf numFmtId="0" fontId="37" fillId="0" borderId="34" xfId="0" applyFont="1" applyFill="1" applyBorder="1" applyAlignment="1">
      <alignment horizontal="center" vertical="top"/>
    </xf>
    <xf numFmtId="174" fontId="33" fillId="0" borderId="3" xfId="0" applyNumberFormat="1" applyFont="1" applyBorder="1" applyAlignment="1">
      <alignment horizontal="justify" vertical="center" wrapText="1"/>
    </xf>
    <xf numFmtId="172" fontId="2" fillId="0" borderId="13" xfId="10" applyNumberFormat="1" applyFont="1" applyBorder="1" applyAlignment="1">
      <alignment horizontal="left"/>
    </xf>
    <xf numFmtId="172" fontId="2" fillId="0" borderId="18" xfId="5" applyNumberFormat="1" applyFont="1" applyBorder="1" applyAlignment="1">
      <alignment horizontal="right"/>
    </xf>
    <xf numFmtId="172" fontId="2" fillId="0" borderId="7" xfId="5" applyNumberFormat="1" applyFont="1" applyBorder="1" applyAlignment="1">
      <alignment horizontal="right"/>
    </xf>
    <xf numFmtId="172" fontId="2" fillId="0" borderId="18" xfId="5" applyNumberFormat="1" applyFont="1" applyBorder="1"/>
    <xf numFmtId="172" fontId="2" fillId="0" borderId="6" xfId="10" applyNumberFormat="1" applyFont="1" applyFill="1" applyBorder="1" applyAlignment="1">
      <alignment horizontal="center"/>
    </xf>
    <xf numFmtId="172" fontId="33" fillId="0" borderId="4" xfId="5" applyNumberFormat="1" applyFont="1" applyFill="1" applyBorder="1" applyAlignment="1">
      <alignment horizontal="right" vertical="center"/>
    </xf>
    <xf numFmtId="0" fontId="26" fillId="0" borderId="0" xfId="6" applyFont="1" applyFill="1" applyAlignment="1">
      <alignment horizontal="center"/>
    </xf>
    <xf numFmtId="0" fontId="23" fillId="0" borderId="0" xfId="6" applyFont="1" applyFill="1"/>
    <xf numFmtId="0" fontId="23" fillId="0" borderId="0" xfId="6" applyFont="1" applyFill="1" applyAlignment="1">
      <alignment horizontal="center"/>
    </xf>
    <xf numFmtId="0" fontId="23" fillId="0" borderId="11" xfId="6" applyFont="1" applyFill="1" applyBorder="1" applyAlignment="1">
      <alignment horizontal="right"/>
    </xf>
    <xf numFmtId="2" fontId="25" fillId="0" borderId="0" xfId="6" applyNumberFormat="1" applyFont="1" applyFill="1" applyBorder="1" applyAlignment="1">
      <alignment horizontal="right"/>
    </xf>
    <xf numFmtId="2" fontId="26" fillId="0" borderId="0" xfId="6" applyNumberFormat="1" applyFont="1" applyFill="1" applyBorder="1" applyAlignment="1">
      <alignment horizontal="center"/>
    </xf>
    <xf numFmtId="0" fontId="26" fillId="0" borderId="1" xfId="6" applyFont="1" applyFill="1" applyBorder="1" applyAlignment="1">
      <alignment horizontal="center" vertical="center" wrapText="1"/>
    </xf>
    <xf numFmtId="0" fontId="26" fillId="0" borderId="8" xfId="6" applyFont="1" applyFill="1" applyBorder="1" applyAlignment="1">
      <alignment horizontal="center" vertical="center" wrapText="1"/>
    </xf>
    <xf numFmtId="0" fontId="26" fillId="0" borderId="0" xfId="6" applyNumberFormat="1" applyFont="1" applyFill="1" applyBorder="1" applyAlignment="1">
      <alignment horizontal="center" vertical="center" wrapText="1"/>
    </xf>
    <xf numFmtId="0" fontId="26" fillId="0" borderId="0" xfId="6" applyFont="1" applyFill="1"/>
    <xf numFmtId="0" fontId="31" fillId="0" borderId="0" xfId="6" applyFont="1" applyBorder="1" applyAlignment="1">
      <alignment wrapText="1"/>
    </xf>
    <xf numFmtId="0" fontId="31" fillId="0" borderId="0" xfId="6" applyFont="1" applyFill="1"/>
    <xf numFmtId="0" fontId="23" fillId="0" borderId="3" xfId="6" applyNumberFormat="1" applyFont="1" applyFill="1" applyBorder="1" applyAlignment="1">
      <alignment horizontal="center"/>
    </xf>
    <xf numFmtId="0" fontId="23" fillId="0" borderId="3" xfId="6" applyFont="1" applyFill="1" applyBorder="1" applyAlignment="1">
      <alignment horizontal="left"/>
    </xf>
    <xf numFmtId="172" fontId="23" fillId="0" borderId="3" xfId="6" applyNumberFormat="1" applyFont="1" applyFill="1" applyBorder="1" applyAlignment="1">
      <alignment horizontal="center"/>
    </xf>
    <xf numFmtId="1" fontId="23" fillId="0" borderId="4" xfId="6" applyNumberFormat="1" applyFont="1" applyFill="1" applyBorder="1" applyAlignment="1">
      <alignment horizontal="right"/>
    </xf>
    <xf numFmtId="1" fontId="23" fillId="0" borderId="17" xfId="6" applyNumberFormat="1" applyFont="1" applyBorder="1" applyAlignment="1">
      <alignment horizontal="right"/>
    </xf>
    <xf numFmtId="1" fontId="23" fillId="0" borderId="17" xfId="5" applyNumberFormat="1" applyFont="1" applyBorder="1" applyAlignment="1">
      <alignment horizontal="right"/>
    </xf>
    <xf numFmtId="175" fontId="23" fillId="0" borderId="17" xfId="5" applyNumberFormat="1" applyFont="1" applyBorder="1" applyAlignment="1" applyProtection="1">
      <alignment horizontal="right"/>
      <protection locked="0"/>
    </xf>
    <xf numFmtId="175" fontId="23" fillId="0" borderId="4" xfId="5" applyNumberFormat="1" applyFont="1" applyBorder="1" applyAlignment="1" applyProtection="1">
      <alignment horizontal="right"/>
      <protection locked="0"/>
    </xf>
    <xf numFmtId="1" fontId="23" fillId="0" borderId="22" xfId="5" applyNumberFormat="1" applyFont="1" applyBorder="1" applyAlignment="1">
      <alignment horizontal="right"/>
    </xf>
    <xf numFmtId="0" fontId="23" fillId="0" borderId="9" xfId="6" applyFont="1" applyBorder="1" applyAlignment="1">
      <alignment wrapText="1"/>
    </xf>
    <xf numFmtId="0" fontId="23" fillId="0" borderId="0" xfId="6" applyFont="1" applyBorder="1" applyAlignment="1">
      <alignment wrapText="1"/>
    </xf>
    <xf numFmtId="0" fontId="9" fillId="4" borderId="34" xfId="2" applyFill="1" applyBorder="1" applyAlignment="1" applyProtection="1">
      <alignment horizontal="left" vertical="top" indent="1"/>
    </xf>
    <xf numFmtId="0" fontId="38" fillId="4" borderId="34" xfId="5" applyFont="1" applyFill="1" applyBorder="1" applyAlignment="1">
      <alignment vertical="top"/>
    </xf>
    <xf numFmtId="17" fontId="38" fillId="4" borderId="34" xfId="5" applyNumberFormat="1" applyFont="1" applyFill="1" applyBorder="1" applyAlignment="1">
      <alignment vertical="top"/>
    </xf>
    <xf numFmtId="0" fontId="19" fillId="0" borderId="0" xfId="3"/>
    <xf numFmtId="0" fontId="39" fillId="0" borderId="0" xfId="9" applyFont="1"/>
    <xf numFmtId="16" fontId="39" fillId="0" borderId="0" xfId="9" applyNumberFormat="1" applyFont="1"/>
    <xf numFmtId="0" fontId="9" fillId="0" borderId="34" xfId="2" applyBorder="1" applyAlignment="1" applyProtection="1">
      <alignment horizontal="left" vertical="top" indent="1"/>
    </xf>
    <xf numFmtId="0" fontId="22" fillId="0" borderId="34" xfId="5" applyFont="1" applyBorder="1" applyAlignment="1">
      <alignment vertical="top"/>
    </xf>
    <xf numFmtId="17" fontId="22" fillId="0" borderId="34" xfId="5" applyNumberFormat="1" applyFont="1" applyBorder="1" applyAlignment="1">
      <alignment vertical="top"/>
    </xf>
    <xf numFmtId="1" fontId="23" fillId="0" borderId="19" xfId="5" applyNumberFormat="1" applyFont="1" applyBorder="1" applyAlignment="1">
      <alignment horizontal="right"/>
    </xf>
    <xf numFmtId="16" fontId="23" fillId="0" borderId="0" xfId="6" applyNumberFormat="1" applyFont="1" applyBorder="1" applyAlignment="1">
      <alignment wrapText="1"/>
    </xf>
    <xf numFmtId="16" fontId="23" fillId="0" borderId="0" xfId="6" applyNumberFormat="1" applyFont="1" applyFill="1"/>
    <xf numFmtId="1" fontId="23" fillId="0" borderId="9" xfId="5" applyNumberFormat="1" applyFont="1" applyBorder="1" applyAlignment="1">
      <alignment horizontal="right"/>
    </xf>
    <xf numFmtId="1" fontId="23" fillId="0" borderId="17" xfId="6" applyNumberFormat="1" applyFont="1" applyFill="1" applyBorder="1" applyAlignment="1">
      <alignment horizontal="right"/>
    </xf>
    <xf numFmtId="1" fontId="23" fillId="0" borderId="17" xfId="5" applyNumberFormat="1" applyFont="1" applyFill="1" applyBorder="1" applyAlignment="1">
      <alignment horizontal="right"/>
    </xf>
    <xf numFmtId="175" fontId="23" fillId="0" borderId="17" xfId="5" applyNumberFormat="1" applyFont="1" applyFill="1" applyBorder="1" applyAlignment="1" applyProtection="1">
      <alignment horizontal="right"/>
      <protection locked="0"/>
    </xf>
    <xf numFmtId="175" fontId="23" fillId="0" borderId="4" xfId="5" applyNumberFormat="1" applyFont="1" applyFill="1" applyBorder="1" applyAlignment="1" applyProtection="1">
      <alignment horizontal="right"/>
      <protection locked="0"/>
    </xf>
    <xf numFmtId="1" fontId="23" fillId="0" borderId="9" xfId="5" applyNumberFormat="1" applyFont="1" applyFill="1" applyBorder="1" applyAlignment="1">
      <alignment horizontal="right"/>
    </xf>
    <xf numFmtId="1" fontId="23" fillId="0" borderId="0" xfId="6" applyNumberFormat="1" applyFont="1" applyFill="1" applyBorder="1" applyAlignment="1">
      <alignment horizontal="right"/>
    </xf>
    <xf numFmtId="0" fontId="23" fillId="0" borderId="6" xfId="6" applyNumberFormat="1" applyFont="1" applyFill="1" applyBorder="1" applyAlignment="1">
      <alignment horizontal="center"/>
    </xf>
    <xf numFmtId="0" fontId="23" fillId="0" borderId="6" xfId="6" applyFont="1" applyFill="1" applyBorder="1" applyAlignment="1">
      <alignment horizontal="left"/>
    </xf>
    <xf numFmtId="172" fontId="23" fillId="0" borderId="6" xfId="6" applyNumberFormat="1" applyFont="1" applyFill="1" applyBorder="1" applyAlignment="1">
      <alignment horizontal="center"/>
    </xf>
    <xf numFmtId="1" fontId="23" fillId="0" borderId="7" xfId="6" applyNumberFormat="1" applyFont="1" applyFill="1" applyBorder="1" applyAlignment="1">
      <alignment horizontal="right"/>
    </xf>
    <xf numFmtId="1" fontId="23" fillId="0" borderId="24" xfId="6" applyNumberFormat="1" applyFont="1" applyBorder="1" applyAlignment="1">
      <alignment horizontal="right"/>
    </xf>
    <xf numFmtId="1" fontId="23" fillId="0" borderId="24" xfId="5" applyNumberFormat="1" applyFont="1" applyBorder="1" applyAlignment="1">
      <alignment horizontal="right"/>
    </xf>
    <xf numFmtId="175" fontId="23" fillId="0" borderId="24" xfId="5" applyNumberFormat="1" applyFont="1" applyBorder="1" applyAlignment="1" applyProtection="1">
      <alignment horizontal="right"/>
      <protection locked="0"/>
    </xf>
    <xf numFmtId="175" fontId="23" fillId="0" borderId="7" xfId="5" applyNumberFormat="1" applyFont="1" applyBorder="1" applyAlignment="1" applyProtection="1">
      <alignment horizontal="right"/>
      <protection locked="0"/>
    </xf>
    <xf numFmtId="1" fontId="23" fillId="0" borderId="10" xfId="5" applyNumberFormat="1" applyFont="1" applyBorder="1" applyAlignment="1">
      <alignment horizontal="right"/>
    </xf>
    <xf numFmtId="0" fontId="23" fillId="0" borderId="10" xfId="6" applyFont="1" applyBorder="1" applyAlignment="1">
      <alignment wrapText="1"/>
    </xf>
    <xf numFmtId="0" fontId="25" fillId="0" borderId="0" xfId="6" applyFont="1" applyFill="1" applyAlignment="1">
      <alignment horizontal="left"/>
    </xf>
    <xf numFmtId="0" fontId="23" fillId="0" borderId="0" xfId="6" applyFont="1" applyFill="1" applyBorder="1" applyAlignment="1">
      <alignment horizontal="left"/>
    </xf>
    <xf numFmtId="0" fontId="28" fillId="0" borderId="0" xfId="2" applyFont="1" applyFill="1" applyBorder="1" applyAlignment="1" applyProtection="1"/>
    <xf numFmtId="0" fontId="25" fillId="0" borderId="0" xfId="6" applyFont="1" applyFill="1" applyBorder="1" applyAlignment="1">
      <alignment horizontal="left"/>
    </xf>
    <xf numFmtId="0" fontId="40" fillId="0" borderId="0" xfId="9" applyFont="1"/>
    <xf numFmtId="0" fontId="41" fillId="0" borderId="0" xfId="9" applyFont="1"/>
    <xf numFmtId="16" fontId="40" fillId="0" borderId="0" xfId="9" applyNumberFormat="1" applyFont="1"/>
    <xf numFmtId="0" fontId="42" fillId="0" borderId="0" xfId="6" applyFont="1" applyFill="1"/>
    <xf numFmtId="0" fontId="37" fillId="4" borderId="34" xfId="5" applyFont="1" applyFill="1" applyBorder="1" applyAlignment="1">
      <alignment vertical="top"/>
    </xf>
    <xf numFmtId="0" fontId="42" fillId="0" borderId="25" xfId="6" applyFont="1" applyFill="1" applyBorder="1" applyAlignment="1">
      <alignment horizontal="center"/>
    </xf>
    <xf numFmtId="0" fontId="42" fillId="0" borderId="11" xfId="6" applyFont="1" applyFill="1" applyBorder="1" applyAlignment="1">
      <alignment horizontal="right"/>
    </xf>
    <xf numFmtId="2" fontId="43" fillId="0" borderId="26" xfId="6" applyNumberFormat="1" applyFont="1" applyFill="1" applyBorder="1" applyAlignment="1">
      <alignment horizontal="right"/>
    </xf>
    <xf numFmtId="0" fontId="26" fillId="0" borderId="23" xfId="6" applyFont="1" applyFill="1" applyBorder="1" applyAlignment="1">
      <alignment horizontal="center" vertical="center" wrapText="1"/>
    </xf>
    <xf numFmtId="0" fontId="26" fillId="0" borderId="16" xfId="6" applyFont="1" applyFill="1" applyBorder="1" applyAlignment="1">
      <alignment horizontal="center" vertical="center" wrapText="1"/>
    </xf>
    <xf numFmtId="0" fontId="30" fillId="0" borderId="0" xfId="6" applyFont="1" applyFill="1"/>
    <xf numFmtId="172" fontId="31" fillId="0" borderId="3" xfId="6" applyNumberFormat="1" applyFont="1" applyFill="1" applyBorder="1" applyAlignment="1"/>
    <xf numFmtId="174" fontId="5" fillId="0" borderId="3" xfId="5" applyNumberFormat="1" applyFont="1" applyBorder="1" applyAlignment="1">
      <alignment horizontal="right"/>
    </xf>
    <xf numFmtId="174" fontId="5" fillId="0" borderId="3" xfId="5" applyNumberFormat="1" applyFont="1" applyFill="1" applyBorder="1" applyAlignment="1">
      <alignment horizontal="right"/>
    </xf>
    <xf numFmtId="0" fontId="42" fillId="0" borderId="3" xfId="6" applyNumberFormat="1" applyFont="1" applyFill="1" applyBorder="1" applyAlignment="1">
      <alignment horizontal="center"/>
    </xf>
    <xf numFmtId="0" fontId="42" fillId="0" borderId="3" xfId="6" applyFont="1" applyFill="1" applyBorder="1" applyAlignment="1">
      <alignment horizontal="left"/>
    </xf>
    <xf numFmtId="172" fontId="42" fillId="0" borderId="3" xfId="6" applyNumberFormat="1" applyFont="1" applyFill="1" applyBorder="1" applyAlignment="1">
      <alignment horizontal="center"/>
    </xf>
    <xf numFmtId="174" fontId="5" fillId="0" borderId="5" xfId="5" applyNumberFormat="1" applyFont="1" applyBorder="1" applyAlignment="1">
      <alignment horizontal="right"/>
    </xf>
    <xf numFmtId="174" fontId="5" fillId="0" borderId="9" xfId="5" applyNumberFormat="1" applyFont="1" applyBorder="1" applyAlignment="1">
      <alignment horizontal="right"/>
    </xf>
    <xf numFmtId="174" fontId="5" fillId="0" borderId="13" xfId="5" applyNumberFormat="1" applyFont="1" applyBorder="1" applyAlignment="1">
      <alignment horizontal="right"/>
    </xf>
    <xf numFmtId="0" fontId="42" fillId="0" borderId="6" xfId="6" applyNumberFormat="1" applyFont="1" applyFill="1" applyBorder="1" applyAlignment="1">
      <alignment horizontal="center"/>
    </xf>
    <xf numFmtId="172" fontId="42" fillId="0" borderId="6" xfId="6" applyNumberFormat="1" applyFont="1" applyFill="1" applyBorder="1" applyAlignment="1">
      <alignment horizontal="left"/>
    </xf>
    <xf numFmtId="172" fontId="42" fillId="0" borderId="6" xfId="6" applyNumberFormat="1" applyFont="1" applyFill="1" applyBorder="1" applyAlignment="1">
      <alignment horizontal="center"/>
    </xf>
    <xf numFmtId="172" fontId="31" fillId="0" borderId="7" xfId="6" applyNumberFormat="1" applyFont="1" applyFill="1" applyBorder="1" applyAlignment="1"/>
    <xf numFmtId="174" fontId="5" fillId="0" borderId="6" xfId="5" applyNumberFormat="1" applyFont="1" applyBorder="1" applyAlignment="1">
      <alignment horizontal="right"/>
    </xf>
    <xf numFmtId="172" fontId="31" fillId="0" borderId="6" xfId="6" applyNumberFormat="1" applyFont="1" applyFill="1" applyBorder="1" applyAlignment="1"/>
    <xf numFmtId="0" fontId="42" fillId="0" borderId="0" xfId="6" applyFont="1" applyFill="1" applyAlignment="1">
      <alignment horizontal="center"/>
    </xf>
    <xf numFmtId="0" fontId="42" fillId="0" borderId="0" xfId="6" applyFont="1" applyFill="1" applyBorder="1" applyAlignment="1">
      <alignment horizontal="left"/>
    </xf>
    <xf numFmtId="0" fontId="23" fillId="0" borderId="13" xfId="6" applyNumberFormat="1" applyFont="1" applyFill="1" applyBorder="1" applyAlignment="1">
      <alignment horizontal="center"/>
    </xf>
    <xf numFmtId="0" fontId="23" fillId="0" borderId="13" xfId="6" applyFont="1" applyFill="1" applyBorder="1" applyAlignment="1">
      <alignment horizontal="left"/>
    </xf>
    <xf numFmtId="172" fontId="23" fillId="0" borderId="13" xfId="6" applyNumberFormat="1" applyFont="1" applyFill="1" applyBorder="1" applyAlignment="1">
      <alignment horizontal="center"/>
    </xf>
    <xf numFmtId="1" fontId="23" fillId="0" borderId="18" xfId="6" applyNumberFormat="1" applyFont="1" applyFill="1" applyBorder="1" applyAlignment="1">
      <alignment horizontal="right"/>
    </xf>
    <xf numFmtId="1" fontId="23" fillId="0" borderId="27" xfId="6" applyNumberFormat="1" applyFont="1" applyBorder="1" applyAlignment="1">
      <alignment horizontal="right"/>
    </xf>
    <xf numFmtId="1" fontId="23" fillId="0" borderId="27" xfId="5" applyNumberFormat="1" applyFont="1" applyBorder="1" applyAlignment="1">
      <alignment horizontal="right"/>
    </xf>
    <xf numFmtId="175" fontId="23" fillId="0" borderId="27" xfId="5" applyNumberFormat="1" applyFont="1" applyBorder="1" applyAlignment="1" applyProtection="1">
      <alignment horizontal="right"/>
      <protection locked="0"/>
    </xf>
    <xf numFmtId="175" fontId="23" fillId="0" borderId="18" xfId="5" applyNumberFormat="1" applyFont="1" applyBorder="1" applyAlignment="1" applyProtection="1">
      <alignment horizontal="right"/>
      <protection locked="0"/>
    </xf>
    <xf numFmtId="0" fontId="23" fillId="0" borderId="19" xfId="6" applyFont="1" applyBorder="1" applyAlignment="1">
      <alignment wrapText="1"/>
    </xf>
    <xf numFmtId="0" fontId="23" fillId="0" borderId="2" xfId="6" applyNumberFormat="1" applyFont="1" applyFill="1" applyBorder="1" applyAlignment="1">
      <alignment horizontal="center"/>
    </xf>
    <xf numFmtId="0" fontId="23" fillId="0" borderId="2" xfId="6" applyFont="1" applyFill="1" applyBorder="1" applyAlignment="1">
      <alignment horizontal="left"/>
    </xf>
    <xf numFmtId="172" fontId="23" fillId="0" borderId="2" xfId="6" applyNumberFormat="1" applyFont="1" applyFill="1" applyBorder="1" applyAlignment="1">
      <alignment horizontal="center"/>
    </xf>
    <xf numFmtId="1" fontId="23" fillId="0" borderId="2" xfId="6" applyNumberFormat="1" applyFont="1" applyFill="1" applyBorder="1" applyAlignment="1">
      <alignment horizontal="right"/>
    </xf>
    <xf numFmtId="1" fontId="23" fillId="0" borderId="2" xfId="6" applyNumberFormat="1" applyFont="1" applyBorder="1" applyAlignment="1">
      <alignment horizontal="right"/>
    </xf>
    <xf numFmtId="1" fontId="23" fillId="0" borderId="2" xfId="5" applyNumberFormat="1" applyFont="1" applyBorder="1" applyAlignment="1">
      <alignment horizontal="right"/>
    </xf>
    <xf numFmtId="175" fontId="23" fillId="0" borderId="2" xfId="5" applyNumberFormat="1" applyFont="1" applyBorder="1" applyAlignment="1" applyProtection="1">
      <alignment horizontal="right"/>
      <protection locked="0"/>
    </xf>
    <xf numFmtId="0" fontId="23" fillId="0" borderId="2" xfId="6" applyFont="1" applyBorder="1" applyAlignment="1">
      <alignment wrapText="1"/>
    </xf>
    <xf numFmtId="1" fontId="23" fillId="0" borderId="3" xfId="6" applyNumberFormat="1" applyFont="1" applyFill="1" applyBorder="1" applyAlignment="1">
      <alignment horizontal="right"/>
    </xf>
    <xf numFmtId="1" fontId="23" fillId="0" borderId="3" xfId="6" applyNumberFormat="1" applyFont="1" applyBorder="1" applyAlignment="1">
      <alignment horizontal="right"/>
    </xf>
    <xf numFmtId="1" fontId="23" fillId="0" borderId="3" xfId="5" applyNumberFormat="1" applyFont="1" applyBorder="1" applyAlignment="1">
      <alignment horizontal="right"/>
    </xf>
    <xf numFmtId="175" fontId="23" fillId="0" borderId="3" xfId="5" applyNumberFormat="1" applyFont="1" applyBorder="1" applyAlignment="1" applyProtection="1">
      <alignment horizontal="right"/>
      <protection locked="0"/>
    </xf>
    <xf numFmtId="0" fontId="23" fillId="0" borderId="3" xfId="6" applyFont="1" applyBorder="1" applyAlignment="1">
      <alignment wrapText="1"/>
    </xf>
    <xf numFmtId="1" fontId="23" fillId="0" borderId="6" xfId="6" applyNumberFormat="1" applyFont="1" applyFill="1" applyBorder="1" applyAlignment="1">
      <alignment horizontal="right"/>
    </xf>
    <xf numFmtId="1" fontId="23" fillId="0" borderId="6" xfId="6" applyNumberFormat="1" applyFont="1" applyBorder="1" applyAlignment="1">
      <alignment horizontal="right"/>
    </xf>
    <xf numFmtId="1" fontId="23" fillId="0" borderId="6" xfId="5" applyNumberFormat="1" applyFont="1" applyBorder="1" applyAlignment="1">
      <alignment horizontal="right"/>
    </xf>
    <xf numFmtId="175" fontId="23" fillId="0" borderId="6" xfId="5" applyNumberFormat="1" applyFont="1" applyBorder="1" applyAlignment="1" applyProtection="1">
      <alignment horizontal="right"/>
      <protection locked="0"/>
    </xf>
    <xf numFmtId="0" fontId="23" fillId="0" borderId="6" xfId="6" applyFont="1" applyBorder="1" applyAlignment="1">
      <alignment wrapText="1"/>
    </xf>
    <xf numFmtId="0" fontId="5" fillId="3" borderId="2" xfId="5" applyFont="1" applyFill="1" applyBorder="1" applyAlignment="1">
      <alignment horizontal="center" vertical="center" wrapText="1"/>
    </xf>
    <xf numFmtId="1" fontId="23" fillId="0" borderId="0" xfId="6" applyNumberFormat="1" applyFont="1" applyFill="1"/>
    <xf numFmtId="1" fontId="33" fillId="0" borderId="2" xfId="6" applyNumberFormat="1" applyFont="1" applyBorder="1" applyAlignment="1">
      <alignment horizontal="right"/>
    </xf>
    <xf numFmtId="1" fontId="33" fillId="0" borderId="0" xfId="6" applyNumberFormat="1" applyFont="1" applyFill="1"/>
    <xf numFmtId="0" fontId="33" fillId="0" borderId="0" xfId="6" applyFont="1" applyFill="1"/>
    <xf numFmtId="1" fontId="33" fillId="0" borderId="3" xfId="6" applyNumberFormat="1" applyFont="1" applyBorder="1" applyAlignment="1">
      <alignment horizontal="right"/>
    </xf>
    <xf numFmtId="1" fontId="2" fillId="0" borderId="3" xfId="6" applyNumberFormat="1" applyFont="1" applyBorder="1" applyAlignment="1">
      <alignment horizontal="right"/>
    </xf>
    <xf numFmtId="1" fontId="33" fillId="0" borderId="3" xfId="6" applyNumberFormat="1" applyFont="1" applyFill="1" applyBorder="1" applyAlignment="1">
      <alignment horizontal="right"/>
    </xf>
    <xf numFmtId="172" fontId="44" fillId="0" borderId="3" xfId="6" applyNumberFormat="1" applyFont="1" applyFill="1" applyBorder="1" applyAlignment="1"/>
    <xf numFmtId="172" fontId="5" fillId="0" borderId="3" xfId="6" applyNumberFormat="1" applyFont="1" applyFill="1" applyBorder="1" applyAlignment="1"/>
    <xf numFmtId="172" fontId="33" fillId="0" borderId="0" xfId="5" applyNumberFormat="1" applyFont="1"/>
    <xf numFmtId="0" fontId="41" fillId="5" borderId="0" xfId="9" applyFont="1" applyFill="1"/>
    <xf numFmtId="0" fontId="37" fillId="5" borderId="34" xfId="5" applyFont="1" applyFill="1" applyBorder="1" applyAlignment="1">
      <alignment vertical="top"/>
    </xf>
    <xf numFmtId="1" fontId="2" fillId="0" borderId="3" xfId="6" applyNumberFormat="1" applyFont="1" applyFill="1" applyBorder="1" applyAlignment="1">
      <alignment horizontal="right"/>
    </xf>
    <xf numFmtId="172" fontId="23" fillId="0" borderId="0" xfId="6" applyNumberFormat="1" applyFont="1" applyFill="1"/>
    <xf numFmtId="0" fontId="23" fillId="0" borderId="2" xfId="6" applyFont="1" applyFill="1" applyBorder="1" applyAlignment="1">
      <alignment horizontal="center"/>
    </xf>
    <xf numFmtId="0" fontId="23" fillId="0" borderId="3" xfId="6" applyFont="1" applyFill="1" applyBorder="1" applyAlignment="1">
      <alignment horizontal="center"/>
    </xf>
    <xf numFmtId="0" fontId="23" fillId="0" borderId="6" xfId="6" applyFont="1" applyFill="1" applyBorder="1" applyAlignment="1">
      <alignment horizontal="center"/>
    </xf>
    <xf numFmtId="1" fontId="5" fillId="3" borderId="8" xfId="5" applyNumberFormat="1" applyFont="1" applyFill="1" applyBorder="1" applyAlignment="1">
      <alignment horizontal="center" vertical="center" wrapText="1"/>
    </xf>
    <xf numFmtId="1" fontId="23" fillId="0" borderId="13" xfId="10" applyNumberFormat="1" applyFont="1" applyBorder="1" applyAlignment="1">
      <alignment horizontal="center"/>
    </xf>
    <xf numFmtId="1" fontId="23" fillId="0" borderId="23" xfId="10" applyNumberFormat="1" applyFont="1" applyBorder="1" applyAlignment="1">
      <alignment horizontal="center" vertical="center"/>
    </xf>
    <xf numFmtId="17" fontId="22" fillId="0" borderId="34" xfId="0" applyNumberFormat="1" applyFont="1" applyBorder="1" applyAlignment="1">
      <alignment vertical="top"/>
    </xf>
    <xf numFmtId="174" fontId="31" fillId="0" borderId="3" xfId="5" applyNumberFormat="1" applyFont="1" applyFill="1" applyBorder="1" applyAlignment="1">
      <alignment horizontal="right"/>
    </xf>
    <xf numFmtId="1" fontId="23" fillId="0" borderId="3" xfId="5" applyNumberFormat="1" applyFont="1" applyFill="1" applyBorder="1" applyAlignment="1">
      <alignment horizontal="right"/>
    </xf>
    <xf numFmtId="1" fontId="23" fillId="0" borderId="6" xfId="5" applyNumberFormat="1" applyFont="1" applyFill="1" applyBorder="1" applyAlignment="1">
      <alignment horizontal="right"/>
    </xf>
    <xf numFmtId="172" fontId="33" fillId="0" borderId="10" xfId="5" applyNumberFormat="1" applyFont="1" applyFill="1" applyBorder="1" applyAlignment="1">
      <alignment horizontal="justify" vertical="center" wrapText="1"/>
    </xf>
    <xf numFmtId="175" fontId="23" fillId="0" borderId="3" xfId="5" applyNumberFormat="1" applyFont="1" applyFill="1" applyBorder="1" applyAlignment="1" applyProtection="1">
      <alignment horizontal="right"/>
      <protection locked="0"/>
    </xf>
    <xf numFmtId="175" fontId="23" fillId="0" borderId="6" xfId="5" applyNumberFormat="1" applyFont="1" applyFill="1" applyBorder="1" applyAlignment="1" applyProtection="1">
      <alignment horizontal="right"/>
      <protection locked="0"/>
    </xf>
    <xf numFmtId="0" fontId="4" fillId="6" borderId="18" xfId="5" applyFont="1" applyFill="1" applyBorder="1" applyAlignment="1">
      <alignment horizontal="left"/>
    </xf>
    <xf numFmtId="0" fontId="4" fillId="6" borderId="27" xfId="5" applyFont="1" applyFill="1" applyBorder="1" applyAlignment="1">
      <alignment horizontal="left"/>
    </xf>
    <xf numFmtId="0" fontId="4" fillId="6" borderId="19" xfId="5" applyFont="1" applyFill="1" applyBorder="1" applyAlignment="1">
      <alignment horizontal="left"/>
    </xf>
    <xf numFmtId="0" fontId="3" fillId="0" borderId="1" xfId="5" applyFont="1" applyFill="1" applyBorder="1" applyAlignment="1">
      <alignment horizontal="center" vertical="center" wrapText="1"/>
    </xf>
    <xf numFmtId="0" fontId="3" fillId="0" borderId="28" xfId="5" applyFont="1" applyFill="1" applyBorder="1" applyAlignment="1">
      <alignment horizontal="center" vertical="center" wrapText="1"/>
    </xf>
    <xf numFmtId="0" fontId="3" fillId="0" borderId="29" xfId="5" applyFont="1" applyFill="1" applyBorder="1" applyAlignment="1">
      <alignment horizontal="center" vertical="center" wrapText="1"/>
    </xf>
    <xf numFmtId="0" fontId="3" fillId="0" borderId="30" xfId="5" applyFont="1" applyFill="1" applyBorder="1" applyAlignment="1">
      <alignment horizontal="center" vertical="center" wrapText="1"/>
    </xf>
    <xf numFmtId="0" fontId="3" fillId="0" borderId="23" xfId="5" applyFont="1" applyFill="1" applyBorder="1" applyAlignment="1">
      <alignment horizontal="center" vertical="center" wrapText="1"/>
    </xf>
    <xf numFmtId="0" fontId="3" fillId="0" borderId="0" xfId="5" applyFont="1" applyFill="1" applyAlignment="1">
      <alignment horizontal="center" vertical="center"/>
    </xf>
    <xf numFmtId="0" fontId="3" fillId="0" borderId="8" xfId="5" applyFont="1" applyFill="1" applyBorder="1" applyAlignment="1">
      <alignment horizontal="center" vertical="center" wrapText="1"/>
    </xf>
    <xf numFmtId="0" fontId="3" fillId="0" borderId="20" xfId="5" applyFont="1" applyFill="1" applyBorder="1" applyAlignment="1">
      <alignment horizontal="center" vertical="center" wrapText="1"/>
    </xf>
    <xf numFmtId="0" fontId="3" fillId="0" borderId="16" xfId="5" applyFont="1" applyFill="1" applyBorder="1" applyAlignment="1">
      <alignment horizontal="center" vertical="center" wrapText="1"/>
    </xf>
    <xf numFmtId="0" fontId="3" fillId="0" borderId="0" xfId="5" applyFont="1" applyFill="1" applyAlignment="1">
      <alignment horizontal="center" wrapText="1"/>
    </xf>
    <xf numFmtId="0" fontId="3" fillId="0" borderId="1" xfId="5" applyFont="1" applyFill="1" applyBorder="1" applyAlignment="1">
      <alignment horizontal="center" vertical="center"/>
    </xf>
    <xf numFmtId="0" fontId="3" fillId="0" borderId="28" xfId="5" applyFont="1" applyFill="1" applyBorder="1" applyAlignment="1">
      <alignment horizontal="center" vertical="center"/>
    </xf>
    <xf numFmtId="0" fontId="3" fillId="0" borderId="8" xfId="5" applyFont="1" applyFill="1" applyBorder="1" applyAlignment="1">
      <alignment horizontal="center" vertical="center"/>
    </xf>
    <xf numFmtId="0" fontId="4" fillId="0" borderId="0" xfId="5" applyFont="1" applyFill="1" applyBorder="1" applyAlignment="1">
      <alignment horizontal="left"/>
    </xf>
    <xf numFmtId="0" fontId="3" fillId="0" borderId="0" xfId="5" applyFont="1" applyFill="1" applyAlignment="1">
      <alignment horizontal="center"/>
    </xf>
    <xf numFmtId="0" fontId="3" fillId="0" borderId="21" xfId="5" applyFont="1" applyFill="1" applyBorder="1" applyAlignment="1">
      <alignment horizontal="center" vertical="center" wrapText="1"/>
    </xf>
    <xf numFmtId="2" fontId="26" fillId="0" borderId="30" xfId="6" applyNumberFormat="1" applyFont="1" applyFill="1" applyBorder="1" applyAlignment="1">
      <alignment horizontal="center" vertical="center"/>
    </xf>
    <xf numFmtId="2" fontId="26" fillId="0" borderId="21" xfId="6" applyNumberFormat="1" applyFont="1" applyFill="1" applyBorder="1" applyAlignment="1">
      <alignment horizontal="center" vertical="center"/>
    </xf>
    <xf numFmtId="2" fontId="26" fillId="0" borderId="23" xfId="6" applyNumberFormat="1" applyFont="1" applyFill="1" applyBorder="1" applyAlignment="1">
      <alignment horizontal="center" vertical="center"/>
    </xf>
    <xf numFmtId="0" fontId="26" fillId="0" borderId="16" xfId="6" applyFont="1" applyFill="1" applyBorder="1" applyAlignment="1">
      <alignment horizontal="center" vertical="center" wrapText="1"/>
    </xf>
    <xf numFmtId="0" fontId="26" fillId="0" borderId="11" xfId="6" applyFont="1" applyFill="1" applyBorder="1" applyAlignment="1">
      <alignment horizontal="center" vertical="center" wrapText="1"/>
    </xf>
    <xf numFmtId="0" fontId="26" fillId="0" borderId="8" xfId="6" applyFont="1" applyFill="1" applyBorder="1" applyAlignment="1">
      <alignment horizontal="center" vertical="center" wrapText="1"/>
    </xf>
    <xf numFmtId="0" fontId="25" fillId="0" borderId="0" xfId="6" applyFont="1" applyFill="1" applyBorder="1" applyAlignment="1">
      <alignment horizontal="left"/>
    </xf>
    <xf numFmtId="0" fontId="26" fillId="0" borderId="0" xfId="6" applyFont="1" applyFill="1" applyAlignment="1">
      <alignment horizontal="center"/>
    </xf>
    <xf numFmtId="0" fontId="26" fillId="0" borderId="30" xfId="6" applyFont="1" applyFill="1" applyBorder="1" applyAlignment="1">
      <alignment horizontal="center" vertical="center" wrapText="1"/>
    </xf>
    <xf numFmtId="0" fontId="26" fillId="0" borderId="21" xfId="6" applyFont="1" applyFill="1" applyBorder="1" applyAlignment="1">
      <alignment horizontal="center" vertical="center" wrapText="1"/>
    </xf>
    <xf numFmtId="0" fontId="26" fillId="0" borderId="23" xfId="6" applyFont="1" applyFill="1" applyBorder="1" applyAlignment="1">
      <alignment horizontal="center" vertical="center" wrapText="1"/>
    </xf>
    <xf numFmtId="0" fontId="26" fillId="0" borderId="1" xfId="6" applyFont="1" applyFill="1" applyBorder="1" applyAlignment="1">
      <alignment horizontal="center" vertical="center" wrapText="1"/>
    </xf>
    <xf numFmtId="0" fontId="26" fillId="0" borderId="28" xfId="6" applyFont="1" applyFill="1" applyBorder="1" applyAlignment="1">
      <alignment horizontal="center" vertical="center" wrapText="1"/>
    </xf>
    <xf numFmtId="0" fontId="26" fillId="0" borderId="29" xfId="6" applyFont="1" applyFill="1" applyBorder="1" applyAlignment="1">
      <alignment horizontal="center" vertical="center" wrapText="1"/>
    </xf>
    <xf numFmtId="0" fontId="26" fillId="0" borderId="1" xfId="6" applyFont="1" applyFill="1" applyBorder="1" applyAlignment="1">
      <alignment horizontal="center" wrapText="1"/>
    </xf>
    <xf numFmtId="0" fontId="26" fillId="0" borderId="28" xfId="6" applyFont="1" applyFill="1" applyBorder="1" applyAlignment="1">
      <alignment horizontal="center" wrapText="1"/>
    </xf>
    <xf numFmtId="2" fontId="26" fillId="0" borderId="31" xfId="6" applyNumberFormat="1" applyFont="1" applyFill="1" applyBorder="1" applyAlignment="1">
      <alignment horizontal="center" vertical="center"/>
    </xf>
    <xf numFmtId="2" fontId="26" fillId="0" borderId="32" xfId="6" applyNumberFormat="1" applyFont="1" applyFill="1" applyBorder="1" applyAlignment="1">
      <alignment horizontal="center" vertical="center"/>
    </xf>
    <xf numFmtId="2" fontId="26" fillId="0" borderId="26" xfId="6" applyNumberFormat="1" applyFont="1" applyFill="1" applyBorder="1" applyAlignment="1">
      <alignment horizontal="center" vertical="center"/>
    </xf>
    <xf numFmtId="0" fontId="26" fillId="0" borderId="16" xfId="6" applyFont="1" applyFill="1" applyBorder="1" applyAlignment="1">
      <alignment horizontal="center" wrapText="1"/>
    </xf>
    <xf numFmtId="0" fontId="26" fillId="0" borderId="11" xfId="6" applyFont="1" applyFill="1" applyBorder="1" applyAlignment="1">
      <alignment horizontal="center" wrapText="1"/>
    </xf>
    <xf numFmtId="0" fontId="26" fillId="0" borderId="26" xfId="6" applyFont="1" applyFill="1" applyBorder="1" applyAlignment="1">
      <alignment horizontal="center" vertical="center" wrapText="1"/>
    </xf>
    <xf numFmtId="0" fontId="23" fillId="0" borderId="30" xfId="6" applyFont="1" applyFill="1" applyBorder="1" applyAlignment="1">
      <alignment horizontal="center" vertical="center"/>
    </xf>
    <xf numFmtId="0" fontId="23" fillId="0" borderId="21" xfId="6" applyFont="1" applyFill="1" applyBorder="1" applyAlignment="1">
      <alignment horizontal="center" vertical="center"/>
    </xf>
    <xf numFmtId="0" fontId="23" fillId="0" borderId="23" xfId="6" applyFont="1" applyFill="1" applyBorder="1" applyAlignment="1">
      <alignment horizontal="center" vertical="center"/>
    </xf>
    <xf numFmtId="0" fontId="26" fillId="0" borderId="20" xfId="6" applyFont="1" applyFill="1" applyBorder="1" applyAlignment="1">
      <alignment horizontal="center"/>
    </xf>
    <xf numFmtId="0" fontId="26" fillId="0" borderId="33" xfId="6" applyFont="1" applyFill="1" applyBorder="1" applyAlignment="1">
      <alignment horizontal="center"/>
    </xf>
    <xf numFmtId="0" fontId="26" fillId="0" borderId="0" xfId="10" applyFont="1" applyAlignment="1">
      <alignment horizontal="center"/>
    </xf>
    <xf numFmtId="0" fontId="26" fillId="0" borderId="0" xfId="5" applyFont="1" applyAlignment="1">
      <alignment horizontal="center"/>
    </xf>
    <xf numFmtId="0" fontId="26" fillId="0" borderId="30" xfId="5" applyFont="1" applyBorder="1" applyAlignment="1">
      <alignment horizontal="center" vertical="center" wrapText="1"/>
    </xf>
    <xf numFmtId="0" fontId="26" fillId="0" borderId="21" xfId="5" applyFont="1" applyBorder="1" applyAlignment="1">
      <alignment horizontal="center" vertical="center" wrapText="1"/>
    </xf>
    <xf numFmtId="0" fontId="26" fillId="0" borderId="23" xfId="5" applyFont="1" applyBorder="1" applyAlignment="1">
      <alignment horizontal="center" vertical="center" wrapText="1"/>
    </xf>
    <xf numFmtId="0" fontId="26" fillId="0" borderId="1" xfId="5" applyFont="1" applyBorder="1" applyAlignment="1">
      <alignment horizontal="center" vertical="center"/>
    </xf>
    <xf numFmtId="0" fontId="26" fillId="0" borderId="28" xfId="5" applyFont="1" applyBorder="1" applyAlignment="1">
      <alignment horizontal="center" vertical="center"/>
    </xf>
    <xf numFmtId="0" fontId="26" fillId="0" borderId="29" xfId="5" applyFont="1" applyBorder="1" applyAlignment="1">
      <alignment horizontal="center" vertical="center"/>
    </xf>
    <xf numFmtId="0" fontId="26" fillId="0" borderId="30" xfId="5" applyFont="1" applyBorder="1" applyAlignment="1">
      <alignment horizontal="center" vertical="center"/>
    </xf>
    <xf numFmtId="0" fontId="26" fillId="0" borderId="21" xfId="5" applyFont="1" applyBorder="1" applyAlignment="1">
      <alignment horizontal="center" vertical="center"/>
    </xf>
    <xf numFmtId="0" fontId="26" fillId="0" borderId="23" xfId="5" applyFont="1" applyBorder="1" applyAlignment="1">
      <alignment horizontal="center" vertical="center"/>
    </xf>
    <xf numFmtId="0" fontId="25" fillId="0" borderId="0" xfId="5" applyFont="1" applyAlignment="1">
      <alignment horizontal="left"/>
    </xf>
    <xf numFmtId="0" fontId="3" fillId="0" borderId="0" xfId="5" applyFont="1" applyAlignment="1">
      <alignment horizontal="center" vertical="center" wrapText="1"/>
    </xf>
    <xf numFmtId="0" fontId="3" fillId="0" borderId="30" xfId="5" applyFont="1" applyBorder="1" applyAlignment="1">
      <alignment horizontal="center" vertical="center" wrapText="1"/>
    </xf>
    <xf numFmtId="0" fontId="3" fillId="0" borderId="21" xfId="5" applyFont="1" applyBorder="1" applyAlignment="1">
      <alignment horizontal="center" vertical="center" wrapText="1"/>
    </xf>
    <xf numFmtId="0" fontId="3" fillId="0" borderId="23" xfId="5" applyFont="1" applyBorder="1" applyAlignment="1">
      <alignment horizontal="center" vertical="center" wrapText="1"/>
    </xf>
    <xf numFmtId="0" fontId="3" fillId="0" borderId="1" xfId="5" applyFont="1" applyBorder="1" applyAlignment="1">
      <alignment horizontal="center" vertical="center"/>
    </xf>
    <xf numFmtId="0" fontId="3" fillId="0" borderId="28" xfId="5" applyFont="1" applyBorder="1" applyAlignment="1">
      <alignment horizontal="center" vertical="center"/>
    </xf>
    <xf numFmtId="0" fontId="3" fillId="0" borderId="30" xfId="5" applyFont="1" applyBorder="1" applyAlignment="1">
      <alignment horizontal="center" vertical="center"/>
    </xf>
    <xf numFmtId="0" fontId="3" fillId="0" borderId="21" xfId="5" applyFont="1" applyBorder="1" applyAlignment="1">
      <alignment horizontal="center" vertical="center"/>
    </xf>
    <xf numFmtId="0" fontId="3" fillId="0" borderId="23" xfId="5" applyFont="1" applyBorder="1" applyAlignment="1">
      <alignment horizontal="center" vertical="center"/>
    </xf>
    <xf numFmtId="0" fontId="3" fillId="0" borderId="1" xfId="5" applyFont="1" applyBorder="1" applyAlignment="1">
      <alignment horizontal="center"/>
    </xf>
    <xf numFmtId="0" fontId="3" fillId="0" borderId="28" xfId="5" applyFont="1" applyBorder="1" applyAlignment="1">
      <alignment horizontal="center"/>
    </xf>
    <xf numFmtId="0" fontId="4" fillId="0" borderId="0" xfId="5" applyFont="1" applyAlignment="1">
      <alignment horizontal="left"/>
    </xf>
    <xf numFmtId="0" fontId="3" fillId="0" borderId="29" xfId="5" applyFont="1" applyBorder="1" applyAlignment="1">
      <alignment horizontal="center" vertical="center"/>
    </xf>
    <xf numFmtId="0" fontId="3" fillId="0" borderId="31" xfId="5" applyFont="1" applyBorder="1" applyAlignment="1">
      <alignment horizontal="center" vertical="center"/>
    </xf>
    <xf numFmtId="0" fontId="3" fillId="0" borderId="32" xfId="5" applyFont="1" applyBorder="1" applyAlignment="1">
      <alignment horizontal="center" vertical="center"/>
    </xf>
    <xf numFmtId="0" fontId="3" fillId="0" borderId="26" xfId="5" applyFont="1" applyBorder="1" applyAlignment="1">
      <alignment horizontal="center" vertical="center"/>
    </xf>
    <xf numFmtId="0" fontId="26" fillId="0" borderId="8" xfId="5" applyFont="1" applyBorder="1" applyAlignment="1">
      <alignment horizontal="center" vertical="center" wrapText="1"/>
    </xf>
    <xf numFmtId="2" fontId="26" fillId="0" borderId="1" xfId="5" applyNumberFormat="1" applyFont="1" applyBorder="1" applyAlignment="1">
      <alignment horizontal="center" vertical="center" wrapText="1"/>
    </xf>
    <xf numFmtId="2" fontId="26" fillId="0" borderId="28" xfId="5" applyNumberFormat="1" applyFont="1" applyBorder="1" applyAlignment="1">
      <alignment horizontal="center" vertical="center" wrapText="1"/>
    </xf>
    <xf numFmtId="2" fontId="26" fillId="0" borderId="29" xfId="5" applyNumberFormat="1" applyFont="1" applyBorder="1" applyAlignment="1">
      <alignment horizontal="center" vertical="center" wrapText="1"/>
    </xf>
    <xf numFmtId="2" fontId="26" fillId="0" borderId="30" xfId="5" applyNumberFormat="1" applyFont="1" applyBorder="1" applyAlignment="1">
      <alignment horizontal="center" vertical="center" wrapText="1"/>
    </xf>
    <xf numFmtId="2" fontId="26" fillId="0" borderId="21" xfId="5" applyNumberFormat="1" applyFont="1" applyBorder="1" applyAlignment="1">
      <alignment horizontal="center" vertical="center" wrapText="1"/>
    </xf>
    <xf numFmtId="2" fontId="26" fillId="0" borderId="23" xfId="5" applyNumberFormat="1" applyFont="1" applyBorder="1" applyAlignment="1">
      <alignment horizontal="center" vertical="center" wrapText="1"/>
    </xf>
    <xf numFmtId="0" fontId="3" fillId="0" borderId="0" xfId="5" applyFont="1" applyAlignment="1">
      <alignment horizontal="center"/>
    </xf>
    <xf numFmtId="2" fontId="3" fillId="0" borderId="1" xfId="5" applyNumberFormat="1" applyFont="1" applyBorder="1" applyAlignment="1">
      <alignment horizontal="center" vertical="center"/>
    </xf>
    <xf numFmtId="2" fontId="3" fillId="0" borderId="28" xfId="5" applyNumberFormat="1" applyFont="1" applyBorder="1" applyAlignment="1">
      <alignment horizontal="center" vertical="center"/>
    </xf>
    <xf numFmtId="2" fontId="3" fillId="0" borderId="30" xfId="5" applyNumberFormat="1" applyFont="1" applyBorder="1" applyAlignment="1">
      <alignment horizontal="center" vertical="center"/>
    </xf>
    <xf numFmtId="2" fontId="3" fillId="0" borderId="21" xfId="5" applyNumberFormat="1" applyFont="1" applyBorder="1" applyAlignment="1">
      <alignment horizontal="center" vertical="center"/>
    </xf>
    <xf numFmtId="2" fontId="3" fillId="0" borderId="23" xfId="5" applyNumberFormat="1" applyFont="1" applyBorder="1" applyAlignment="1">
      <alignment horizontal="center" vertical="center"/>
    </xf>
    <xf numFmtId="0" fontId="4" fillId="6" borderId="18" xfId="5" applyFont="1" applyFill="1" applyBorder="1" applyAlignment="1">
      <alignment horizontal="left" vertical="center"/>
    </xf>
    <xf numFmtId="0" fontId="4" fillId="6" borderId="27" xfId="5" applyFont="1" applyFill="1" applyBorder="1" applyAlignment="1">
      <alignment horizontal="left" vertical="center"/>
    </xf>
    <xf numFmtId="0" fontId="4" fillId="6" borderId="19" xfId="5" applyFont="1" applyFill="1" applyBorder="1" applyAlignment="1">
      <alignment horizontal="left" vertical="center"/>
    </xf>
    <xf numFmtId="2" fontId="3" fillId="0" borderId="29" xfId="5" applyNumberFormat="1" applyFont="1" applyBorder="1" applyAlignment="1">
      <alignment horizontal="center" vertical="center"/>
    </xf>
    <xf numFmtId="2" fontId="3" fillId="0" borderId="31" xfId="5" applyNumberFormat="1" applyFont="1" applyBorder="1" applyAlignment="1">
      <alignment horizontal="center" vertical="center"/>
    </xf>
    <xf numFmtId="2" fontId="3" fillId="0" borderId="32" xfId="5" applyNumberFormat="1" applyFont="1" applyBorder="1" applyAlignment="1">
      <alignment horizontal="center" vertical="center"/>
    </xf>
    <xf numFmtId="2" fontId="3" fillId="0" borderId="26" xfId="5" applyNumberFormat="1" applyFont="1" applyBorder="1" applyAlignment="1">
      <alignment horizontal="center" vertical="center"/>
    </xf>
    <xf numFmtId="0" fontId="3" fillId="0" borderId="31" xfId="5" applyFont="1" applyFill="1" applyBorder="1" applyAlignment="1">
      <alignment horizontal="center" vertical="center" wrapText="1"/>
    </xf>
    <xf numFmtId="0" fontId="3" fillId="0" borderId="32" xfId="5" applyFont="1" applyFill="1" applyBorder="1" applyAlignment="1">
      <alignment horizontal="center" vertical="center" wrapText="1"/>
    </xf>
    <xf numFmtId="0" fontId="3" fillId="0" borderId="26" xfId="5" applyFont="1" applyFill="1" applyBorder="1" applyAlignment="1">
      <alignment horizontal="center" vertical="center" wrapText="1"/>
    </xf>
    <xf numFmtId="49" fontId="3" fillId="0" borderId="1" xfId="5" applyNumberFormat="1" applyFont="1" applyFill="1" applyBorder="1" applyAlignment="1">
      <alignment horizontal="center" vertical="center" wrapText="1"/>
    </xf>
    <xf numFmtId="49" fontId="3" fillId="0" borderId="28" xfId="5" applyNumberFormat="1" applyFont="1" applyFill="1" applyBorder="1" applyAlignment="1">
      <alignment horizontal="center" vertical="center" wrapText="1"/>
    </xf>
    <xf numFmtId="49" fontId="3" fillId="0" borderId="30" xfId="5" applyNumberFormat="1" applyFont="1" applyFill="1" applyBorder="1" applyAlignment="1">
      <alignment horizontal="center" vertical="center" wrapText="1"/>
    </xf>
    <xf numFmtId="49" fontId="3" fillId="0" borderId="21" xfId="5" applyNumberFormat="1" applyFont="1" applyFill="1" applyBorder="1" applyAlignment="1">
      <alignment horizontal="center" vertical="center" wrapText="1"/>
    </xf>
    <xf numFmtId="49" fontId="3" fillId="0" borderId="23" xfId="5" applyNumberFormat="1" applyFont="1" applyFill="1" applyBorder="1" applyAlignment="1">
      <alignment horizontal="center" vertical="center" wrapText="1"/>
    </xf>
  </cellXfs>
  <cellStyles count="12">
    <cellStyle name="Comma 3 2" xfId="1"/>
    <cellStyle name="Hyperlink" xfId="2" builtinId="8"/>
    <cellStyle name="Hyperlink 2" xfId="3"/>
    <cellStyle name="Hyperlink 3" xfId="4"/>
    <cellStyle name="Normal" xfId="0" builtinId="0"/>
    <cellStyle name="Normal 2" xfId="5"/>
    <cellStyle name="Normal 2 13 2" xfId="6"/>
    <cellStyle name="Normal 3" xfId="7"/>
    <cellStyle name="Normal 3 3 4" xfId="8"/>
    <cellStyle name="Normal 4" xfId="9"/>
    <cellStyle name="Normal 8 2" xfId="10"/>
    <cellStyle name="Normal 9" xfId="11"/>
  </cellStyles>
  <dxfs count="7">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none">
          <bgColor indexed="65"/>
        </patternFill>
      </fill>
    </dxf>
    <dxf>
      <font>
        <color auto="1"/>
      </font>
    </dxf>
    <dxf>
      <font>
        <color rgb="FF9C65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10.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11.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7.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8.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_rels/drawing9.xml.rels><?xml version="1.0" encoding="UTF-8" standalone="yes"?>
<Relationships xmlns="http://schemas.openxmlformats.org/package/2006/relationships"><Relationship Id="rId8"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8" TargetMode="External"/><Relationship Id="rId1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3" TargetMode="External"/><Relationship Id="rId3"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3" TargetMode="External"/><Relationship Id="rId7"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7" TargetMode="External"/><Relationship Id="rId1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2" TargetMode="External"/><Relationship Id="rId2"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2" TargetMode="External"/><Relationship Id="rId1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6" TargetMode="External"/><Relationship Id="rId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 TargetMode="External"/><Relationship Id="rId6"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6" TargetMode="External"/><Relationship Id="rId11"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1" TargetMode="External"/><Relationship Id="rId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5" TargetMode="External"/><Relationship Id="rId15"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5" TargetMode="External"/><Relationship Id="rId10"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0" TargetMode="External"/><Relationship Id="rId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4" TargetMode="External"/><Relationship Id="rId9"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9" TargetMode="External"/><Relationship Id="rId14" Type="http://schemas.openxmlformats.org/officeDocument/2006/relationships/hyperlink" Target="http://www.imf.org/external/pubs/ft/weo/2012/01/weodata/weorept.aspx?sy=2010&amp;ey=2017&amp;scsm=1&amp;ssd=1&amp;sort=country&amp;ds=.&amp;br=1&amp;pr1.x=91&amp;pr1.y=16&amp;c=193,548,156,924,576,184,132,134,578,534,536,136,158,112,111,542&amp;s=NID_NGDP&amp;grp=0&amp;a=#cs14" TargetMode="External"/></Relationships>
</file>

<file path=xl/drawings/drawing1.xml><?xml version="1.0" encoding="utf-8"?>
<xdr:wsDr xmlns:xdr="http://schemas.openxmlformats.org/drawingml/2006/spreadsheetDrawing" xmlns:a="http://schemas.openxmlformats.org/drawingml/2006/main">
  <xdr:twoCellAnchor editAs="oneCell">
    <xdr:from>
      <xdr:col>17</xdr:col>
      <xdr:colOff>0</xdr:colOff>
      <xdr:row>0</xdr:row>
      <xdr:rowOff>0</xdr:rowOff>
    </xdr:from>
    <xdr:to>
      <xdr:col>19</xdr:col>
      <xdr:colOff>295275</xdr:colOff>
      <xdr:row>1</xdr:row>
      <xdr:rowOff>190500</xdr:rowOff>
    </xdr:to>
    <xdr:sp macro="" textlink="">
      <xdr:nvSpPr>
        <xdr:cNvPr id="77556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6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6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7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7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7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7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7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7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57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7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114300</xdr:rowOff>
    </xdr:to>
    <xdr:sp macro="" textlink="">
      <xdr:nvSpPr>
        <xdr:cNvPr id="77558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47625</xdr:rowOff>
    </xdr:to>
    <xdr:sp macro="" textlink="">
      <xdr:nvSpPr>
        <xdr:cNvPr id="77558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8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8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8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8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8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8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9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9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59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114300</xdr:rowOff>
    </xdr:to>
    <xdr:sp macro="" textlink="">
      <xdr:nvSpPr>
        <xdr:cNvPr id="77559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47625</xdr:rowOff>
    </xdr:to>
    <xdr:sp macro="" textlink="">
      <xdr:nvSpPr>
        <xdr:cNvPr id="77559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381000</xdr:rowOff>
    </xdr:to>
    <xdr:sp macro="" textlink="">
      <xdr:nvSpPr>
        <xdr:cNvPr id="7755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59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0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0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209550</xdr:rowOff>
    </xdr:to>
    <xdr:sp macro="" textlink="">
      <xdr:nvSpPr>
        <xdr:cNvPr id="77560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0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0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0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0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0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0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1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1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1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1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1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1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1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2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2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2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2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2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209550</xdr:rowOff>
    </xdr:to>
    <xdr:sp macro="" textlink="">
      <xdr:nvSpPr>
        <xdr:cNvPr id="7756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2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2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19</xdr:col>
      <xdr:colOff>295275</xdr:colOff>
      <xdr:row>5</xdr:row>
      <xdr:rowOff>114300</xdr:rowOff>
    </xdr:to>
    <xdr:sp macro="" textlink="">
      <xdr:nvSpPr>
        <xdr:cNvPr id="77563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809625"/>
          <a:ext cx="2952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3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3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3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3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3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3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3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3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3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4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4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4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4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4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114300</xdr:rowOff>
    </xdr:to>
    <xdr:sp macro="" textlink="">
      <xdr:nvSpPr>
        <xdr:cNvPr id="77564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47625</xdr:rowOff>
    </xdr:to>
    <xdr:sp macro="" textlink="">
      <xdr:nvSpPr>
        <xdr:cNvPr id="77564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4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4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4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5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5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5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5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5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5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5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5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5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6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114300</xdr:rowOff>
    </xdr:to>
    <xdr:sp macro="" textlink="">
      <xdr:nvSpPr>
        <xdr:cNvPr id="77566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47625</xdr:rowOff>
    </xdr:to>
    <xdr:sp macro="" textlink="">
      <xdr:nvSpPr>
        <xdr:cNvPr id="77566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390525</xdr:rowOff>
    </xdr:to>
    <xdr:sp macro="" textlink="">
      <xdr:nvSpPr>
        <xdr:cNvPr id="77566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6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114300</xdr:rowOff>
    </xdr:to>
    <xdr:sp macro="" textlink="">
      <xdr:nvSpPr>
        <xdr:cNvPr id="77566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6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209550</xdr:rowOff>
    </xdr:to>
    <xdr:sp macro="" textlink="">
      <xdr:nvSpPr>
        <xdr:cNvPr id="77566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114300</xdr:rowOff>
    </xdr:to>
    <xdr:sp macro="" textlink="">
      <xdr:nvSpPr>
        <xdr:cNvPr id="77566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6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7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7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7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7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7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7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7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7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7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7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8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8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8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8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8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8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8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8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8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8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209550</xdr:rowOff>
    </xdr:to>
    <xdr:sp macro="" textlink="">
      <xdr:nvSpPr>
        <xdr:cNvPr id="77569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190500</xdr:rowOff>
    </xdr:to>
    <xdr:sp macro="" textlink="">
      <xdr:nvSpPr>
        <xdr:cNvPr id="77569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9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19</xdr:col>
      <xdr:colOff>295275</xdr:colOff>
      <xdr:row>1</xdr:row>
      <xdr:rowOff>161925</xdr:rowOff>
    </xdr:to>
    <xdr:sp macro="" textlink="">
      <xdr:nvSpPr>
        <xdr:cNvPr id="77569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30</xdr:row>
      <xdr:rowOff>0</xdr:rowOff>
    </xdr:from>
    <xdr:to>
      <xdr:col>19</xdr:col>
      <xdr:colOff>295275</xdr:colOff>
      <xdr:row>57</xdr:row>
      <xdr:rowOff>161925</xdr:rowOff>
    </xdr:to>
    <xdr:sp macro="" textlink="">
      <xdr:nvSpPr>
        <xdr:cNvPr id="77569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72009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30</xdr:row>
      <xdr:rowOff>0</xdr:rowOff>
    </xdr:from>
    <xdr:to>
      <xdr:col>19</xdr:col>
      <xdr:colOff>295275</xdr:colOff>
      <xdr:row>57</xdr:row>
      <xdr:rowOff>161925</xdr:rowOff>
    </xdr:to>
    <xdr:sp macro="" textlink="">
      <xdr:nvSpPr>
        <xdr:cNvPr id="77569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72009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xdr:row>
      <xdr:rowOff>0</xdr:rowOff>
    </xdr:from>
    <xdr:to>
      <xdr:col>19</xdr:col>
      <xdr:colOff>295275</xdr:colOff>
      <xdr:row>5</xdr:row>
      <xdr:rowOff>114300</xdr:rowOff>
    </xdr:to>
    <xdr:sp macro="" textlink="">
      <xdr:nvSpPr>
        <xdr:cNvPr id="77569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809625"/>
          <a:ext cx="2952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6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69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0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0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0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0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0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0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0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0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0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0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1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1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1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114300</xdr:rowOff>
    </xdr:to>
    <xdr:sp macro="" textlink="">
      <xdr:nvSpPr>
        <xdr:cNvPr id="77571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3429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1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1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1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1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1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1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2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2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2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2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2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2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2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2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2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114300</xdr:rowOff>
    </xdr:to>
    <xdr:sp macro="" textlink="">
      <xdr:nvSpPr>
        <xdr:cNvPr id="77572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3429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3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3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3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3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3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3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3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3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4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4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4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4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4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4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4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4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4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5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5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5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5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5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5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5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5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5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5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6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19</xdr:col>
      <xdr:colOff>342900</xdr:colOff>
      <xdr:row>1</xdr:row>
      <xdr:rowOff>190500</xdr:rowOff>
    </xdr:to>
    <xdr:sp macro="" textlink="">
      <xdr:nvSpPr>
        <xdr:cNvPr id="77576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3429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14</xdr:row>
      <xdr:rowOff>0</xdr:rowOff>
    </xdr:from>
    <xdr:to>
      <xdr:col>19</xdr:col>
      <xdr:colOff>342900</xdr:colOff>
      <xdr:row>15</xdr:row>
      <xdr:rowOff>19050</xdr:rowOff>
    </xdr:to>
    <xdr:sp macro="" textlink="">
      <xdr:nvSpPr>
        <xdr:cNvPr id="77576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35909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0</xdr:rowOff>
    </xdr:from>
    <xdr:to>
      <xdr:col>19</xdr:col>
      <xdr:colOff>342900</xdr:colOff>
      <xdr:row>16</xdr:row>
      <xdr:rowOff>19050</xdr:rowOff>
    </xdr:to>
    <xdr:sp macro="" textlink="">
      <xdr:nvSpPr>
        <xdr:cNvPr id="77576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38576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0</xdr:rowOff>
    </xdr:from>
    <xdr:to>
      <xdr:col>19</xdr:col>
      <xdr:colOff>342900</xdr:colOff>
      <xdr:row>17</xdr:row>
      <xdr:rowOff>19050</xdr:rowOff>
    </xdr:to>
    <xdr:sp macro="" textlink="">
      <xdr:nvSpPr>
        <xdr:cNvPr id="77576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41243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17</xdr:row>
      <xdr:rowOff>0</xdr:rowOff>
    </xdr:from>
    <xdr:to>
      <xdr:col>19</xdr:col>
      <xdr:colOff>342900</xdr:colOff>
      <xdr:row>18</xdr:row>
      <xdr:rowOff>19050</xdr:rowOff>
    </xdr:to>
    <xdr:sp macro="" textlink="">
      <xdr:nvSpPr>
        <xdr:cNvPr id="77576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43910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18</xdr:row>
      <xdr:rowOff>0</xdr:rowOff>
    </xdr:from>
    <xdr:to>
      <xdr:col>19</xdr:col>
      <xdr:colOff>342900</xdr:colOff>
      <xdr:row>19</xdr:row>
      <xdr:rowOff>19050</xdr:rowOff>
    </xdr:to>
    <xdr:sp macro="" textlink="">
      <xdr:nvSpPr>
        <xdr:cNvPr id="77576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46577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19</xdr:row>
      <xdr:rowOff>0</xdr:rowOff>
    </xdr:from>
    <xdr:to>
      <xdr:col>19</xdr:col>
      <xdr:colOff>342900</xdr:colOff>
      <xdr:row>20</xdr:row>
      <xdr:rowOff>19050</xdr:rowOff>
    </xdr:to>
    <xdr:sp macro="" textlink="">
      <xdr:nvSpPr>
        <xdr:cNvPr id="77576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49244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20</xdr:row>
      <xdr:rowOff>0</xdr:rowOff>
    </xdr:from>
    <xdr:to>
      <xdr:col>19</xdr:col>
      <xdr:colOff>342900</xdr:colOff>
      <xdr:row>21</xdr:row>
      <xdr:rowOff>19050</xdr:rowOff>
    </xdr:to>
    <xdr:sp macro="" textlink="">
      <xdr:nvSpPr>
        <xdr:cNvPr id="77576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51911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21</xdr:row>
      <xdr:rowOff>0</xdr:rowOff>
    </xdr:from>
    <xdr:to>
      <xdr:col>19</xdr:col>
      <xdr:colOff>342900</xdr:colOff>
      <xdr:row>22</xdr:row>
      <xdr:rowOff>19050</xdr:rowOff>
    </xdr:to>
    <xdr:sp macro="" textlink="">
      <xdr:nvSpPr>
        <xdr:cNvPr id="77576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54578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22</xdr:row>
      <xdr:rowOff>0</xdr:rowOff>
    </xdr:from>
    <xdr:to>
      <xdr:col>19</xdr:col>
      <xdr:colOff>342900</xdr:colOff>
      <xdr:row>23</xdr:row>
      <xdr:rowOff>19050</xdr:rowOff>
    </xdr:to>
    <xdr:sp macro="" textlink="">
      <xdr:nvSpPr>
        <xdr:cNvPr id="77577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57245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23</xdr:row>
      <xdr:rowOff>0</xdr:rowOff>
    </xdr:from>
    <xdr:to>
      <xdr:col>19</xdr:col>
      <xdr:colOff>342900</xdr:colOff>
      <xdr:row>23</xdr:row>
      <xdr:rowOff>285750</xdr:rowOff>
    </xdr:to>
    <xdr:sp macro="" textlink="">
      <xdr:nvSpPr>
        <xdr:cNvPr id="77577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59912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24</xdr:row>
      <xdr:rowOff>0</xdr:rowOff>
    </xdr:from>
    <xdr:to>
      <xdr:col>19</xdr:col>
      <xdr:colOff>342900</xdr:colOff>
      <xdr:row>57</xdr:row>
      <xdr:rowOff>19050</xdr:rowOff>
    </xdr:to>
    <xdr:sp macro="" textlink="">
      <xdr:nvSpPr>
        <xdr:cNvPr id="77577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69342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25</xdr:row>
      <xdr:rowOff>0</xdr:rowOff>
    </xdr:from>
    <xdr:to>
      <xdr:col>19</xdr:col>
      <xdr:colOff>342900</xdr:colOff>
      <xdr:row>58</xdr:row>
      <xdr:rowOff>57150</xdr:rowOff>
    </xdr:to>
    <xdr:sp macro="" textlink="">
      <xdr:nvSpPr>
        <xdr:cNvPr id="77577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26</xdr:row>
      <xdr:rowOff>0</xdr:rowOff>
    </xdr:from>
    <xdr:to>
      <xdr:col>19</xdr:col>
      <xdr:colOff>342900</xdr:colOff>
      <xdr:row>58</xdr:row>
      <xdr:rowOff>57150</xdr:rowOff>
    </xdr:to>
    <xdr:sp macro="" textlink="">
      <xdr:nvSpPr>
        <xdr:cNvPr id="77577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27</xdr:row>
      <xdr:rowOff>0</xdr:rowOff>
    </xdr:from>
    <xdr:to>
      <xdr:col>19</xdr:col>
      <xdr:colOff>342900</xdr:colOff>
      <xdr:row>58</xdr:row>
      <xdr:rowOff>57150</xdr:rowOff>
    </xdr:to>
    <xdr:sp macro="" textlink="">
      <xdr:nvSpPr>
        <xdr:cNvPr id="77577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28</xdr:row>
      <xdr:rowOff>0</xdr:rowOff>
    </xdr:from>
    <xdr:to>
      <xdr:col>19</xdr:col>
      <xdr:colOff>342900</xdr:colOff>
      <xdr:row>58</xdr:row>
      <xdr:rowOff>9525</xdr:rowOff>
    </xdr:to>
    <xdr:sp macro="" textlink="">
      <xdr:nvSpPr>
        <xdr:cNvPr id="77577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30</xdr:row>
      <xdr:rowOff>0</xdr:rowOff>
    </xdr:from>
    <xdr:to>
      <xdr:col>19</xdr:col>
      <xdr:colOff>342900</xdr:colOff>
      <xdr:row>58</xdr:row>
      <xdr:rowOff>38100</xdr:rowOff>
    </xdr:to>
    <xdr:sp macro="" textlink="">
      <xdr:nvSpPr>
        <xdr:cNvPr id="77577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7200900"/>
          <a:ext cx="3429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14</xdr:row>
      <xdr:rowOff>0</xdr:rowOff>
    </xdr:from>
    <xdr:to>
      <xdr:col>19</xdr:col>
      <xdr:colOff>342900</xdr:colOff>
      <xdr:row>15</xdr:row>
      <xdr:rowOff>19050</xdr:rowOff>
    </xdr:to>
    <xdr:sp macro="" textlink="">
      <xdr:nvSpPr>
        <xdr:cNvPr id="77577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35909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0</xdr:rowOff>
    </xdr:from>
    <xdr:to>
      <xdr:col>19</xdr:col>
      <xdr:colOff>342900</xdr:colOff>
      <xdr:row>16</xdr:row>
      <xdr:rowOff>19050</xdr:rowOff>
    </xdr:to>
    <xdr:sp macro="" textlink="">
      <xdr:nvSpPr>
        <xdr:cNvPr id="77577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38576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0</xdr:rowOff>
    </xdr:from>
    <xdr:to>
      <xdr:col>19</xdr:col>
      <xdr:colOff>342900</xdr:colOff>
      <xdr:row>17</xdr:row>
      <xdr:rowOff>19050</xdr:rowOff>
    </xdr:to>
    <xdr:sp macro="" textlink="">
      <xdr:nvSpPr>
        <xdr:cNvPr id="77578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41243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17</xdr:row>
      <xdr:rowOff>0</xdr:rowOff>
    </xdr:from>
    <xdr:to>
      <xdr:col>19</xdr:col>
      <xdr:colOff>342900</xdr:colOff>
      <xdr:row>18</xdr:row>
      <xdr:rowOff>19050</xdr:rowOff>
    </xdr:to>
    <xdr:sp macro="" textlink="">
      <xdr:nvSpPr>
        <xdr:cNvPr id="77578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43910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18</xdr:row>
      <xdr:rowOff>0</xdr:rowOff>
    </xdr:from>
    <xdr:to>
      <xdr:col>19</xdr:col>
      <xdr:colOff>342900</xdr:colOff>
      <xdr:row>19</xdr:row>
      <xdr:rowOff>19050</xdr:rowOff>
    </xdr:to>
    <xdr:sp macro="" textlink="">
      <xdr:nvSpPr>
        <xdr:cNvPr id="77578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46577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19</xdr:row>
      <xdr:rowOff>0</xdr:rowOff>
    </xdr:from>
    <xdr:to>
      <xdr:col>19</xdr:col>
      <xdr:colOff>342900</xdr:colOff>
      <xdr:row>20</xdr:row>
      <xdr:rowOff>19050</xdr:rowOff>
    </xdr:to>
    <xdr:sp macro="" textlink="">
      <xdr:nvSpPr>
        <xdr:cNvPr id="7757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49244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20</xdr:row>
      <xdr:rowOff>0</xdr:rowOff>
    </xdr:from>
    <xdr:to>
      <xdr:col>19</xdr:col>
      <xdr:colOff>342900</xdr:colOff>
      <xdr:row>21</xdr:row>
      <xdr:rowOff>19050</xdr:rowOff>
    </xdr:to>
    <xdr:sp macro="" textlink="">
      <xdr:nvSpPr>
        <xdr:cNvPr id="77578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51911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21</xdr:row>
      <xdr:rowOff>0</xdr:rowOff>
    </xdr:from>
    <xdr:to>
      <xdr:col>19</xdr:col>
      <xdr:colOff>342900</xdr:colOff>
      <xdr:row>22</xdr:row>
      <xdr:rowOff>19050</xdr:rowOff>
    </xdr:to>
    <xdr:sp macro="" textlink="">
      <xdr:nvSpPr>
        <xdr:cNvPr id="77578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54578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22</xdr:row>
      <xdr:rowOff>0</xdr:rowOff>
    </xdr:from>
    <xdr:to>
      <xdr:col>19</xdr:col>
      <xdr:colOff>342900</xdr:colOff>
      <xdr:row>23</xdr:row>
      <xdr:rowOff>19050</xdr:rowOff>
    </xdr:to>
    <xdr:sp macro="" textlink="">
      <xdr:nvSpPr>
        <xdr:cNvPr id="77578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57245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23</xdr:row>
      <xdr:rowOff>0</xdr:rowOff>
    </xdr:from>
    <xdr:to>
      <xdr:col>19</xdr:col>
      <xdr:colOff>342900</xdr:colOff>
      <xdr:row>23</xdr:row>
      <xdr:rowOff>285750</xdr:rowOff>
    </xdr:to>
    <xdr:sp macro="" textlink="">
      <xdr:nvSpPr>
        <xdr:cNvPr id="77578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59912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24</xdr:row>
      <xdr:rowOff>0</xdr:rowOff>
    </xdr:from>
    <xdr:to>
      <xdr:col>19</xdr:col>
      <xdr:colOff>342900</xdr:colOff>
      <xdr:row>57</xdr:row>
      <xdr:rowOff>19050</xdr:rowOff>
    </xdr:to>
    <xdr:sp macro="" textlink="">
      <xdr:nvSpPr>
        <xdr:cNvPr id="77578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69342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25</xdr:row>
      <xdr:rowOff>0</xdr:rowOff>
    </xdr:from>
    <xdr:to>
      <xdr:col>19</xdr:col>
      <xdr:colOff>342900</xdr:colOff>
      <xdr:row>58</xdr:row>
      <xdr:rowOff>57150</xdr:rowOff>
    </xdr:to>
    <xdr:sp macro="" textlink="">
      <xdr:nvSpPr>
        <xdr:cNvPr id="77578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26</xdr:row>
      <xdr:rowOff>0</xdr:rowOff>
    </xdr:from>
    <xdr:to>
      <xdr:col>19</xdr:col>
      <xdr:colOff>342900</xdr:colOff>
      <xdr:row>58</xdr:row>
      <xdr:rowOff>57150</xdr:rowOff>
    </xdr:to>
    <xdr:sp macro="" textlink="">
      <xdr:nvSpPr>
        <xdr:cNvPr id="77579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27</xdr:row>
      <xdr:rowOff>0</xdr:rowOff>
    </xdr:from>
    <xdr:to>
      <xdr:col>19</xdr:col>
      <xdr:colOff>342900</xdr:colOff>
      <xdr:row>58</xdr:row>
      <xdr:rowOff>57150</xdr:rowOff>
    </xdr:to>
    <xdr:sp macro="" textlink="">
      <xdr:nvSpPr>
        <xdr:cNvPr id="77579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28</xdr:row>
      <xdr:rowOff>0</xdr:rowOff>
    </xdr:from>
    <xdr:to>
      <xdr:col>19</xdr:col>
      <xdr:colOff>342900</xdr:colOff>
      <xdr:row>58</xdr:row>
      <xdr:rowOff>9525</xdr:rowOff>
    </xdr:to>
    <xdr:sp macro="" textlink="">
      <xdr:nvSpPr>
        <xdr:cNvPr id="77579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30</xdr:row>
      <xdr:rowOff>0</xdr:rowOff>
    </xdr:from>
    <xdr:to>
      <xdr:col>19</xdr:col>
      <xdr:colOff>342900</xdr:colOff>
      <xdr:row>58</xdr:row>
      <xdr:rowOff>38100</xdr:rowOff>
    </xdr:to>
    <xdr:sp macro="" textlink="">
      <xdr:nvSpPr>
        <xdr:cNvPr id="77579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7200900"/>
          <a:ext cx="3429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xdr:row>
      <xdr:rowOff>0</xdr:rowOff>
    </xdr:from>
    <xdr:to>
      <xdr:col>19</xdr:col>
      <xdr:colOff>342900</xdr:colOff>
      <xdr:row>4</xdr:row>
      <xdr:rowOff>257175</xdr:rowOff>
    </xdr:to>
    <xdr:sp macro="" textlink="">
      <xdr:nvSpPr>
        <xdr:cNvPr id="77579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809625"/>
          <a:ext cx="3429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7</xdr:row>
      <xdr:rowOff>0</xdr:rowOff>
    </xdr:from>
    <xdr:to>
      <xdr:col>19</xdr:col>
      <xdr:colOff>342900</xdr:colOff>
      <xdr:row>8</xdr:row>
      <xdr:rowOff>19050</xdr:rowOff>
    </xdr:to>
    <xdr:sp macro="" textlink="">
      <xdr:nvSpPr>
        <xdr:cNvPr id="77579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17240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7</xdr:row>
      <xdr:rowOff>0</xdr:rowOff>
    </xdr:from>
    <xdr:to>
      <xdr:col>19</xdr:col>
      <xdr:colOff>342900</xdr:colOff>
      <xdr:row>7</xdr:row>
      <xdr:rowOff>257175</xdr:rowOff>
    </xdr:to>
    <xdr:sp macro="" textlink="">
      <xdr:nvSpPr>
        <xdr:cNvPr id="77579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1724025"/>
          <a:ext cx="3429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14</xdr:row>
      <xdr:rowOff>0</xdr:rowOff>
    </xdr:from>
    <xdr:to>
      <xdr:col>19</xdr:col>
      <xdr:colOff>342900</xdr:colOff>
      <xdr:row>15</xdr:row>
      <xdr:rowOff>19050</xdr:rowOff>
    </xdr:to>
    <xdr:sp macro="" textlink="">
      <xdr:nvSpPr>
        <xdr:cNvPr id="77579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35909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14</xdr:row>
      <xdr:rowOff>0</xdr:rowOff>
    </xdr:from>
    <xdr:to>
      <xdr:col>19</xdr:col>
      <xdr:colOff>342900</xdr:colOff>
      <xdr:row>15</xdr:row>
      <xdr:rowOff>66675</xdr:rowOff>
    </xdr:to>
    <xdr:sp macro="" textlink="">
      <xdr:nvSpPr>
        <xdr:cNvPr id="77579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3590925"/>
          <a:ext cx="3429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0</xdr:rowOff>
    </xdr:from>
    <xdr:to>
      <xdr:col>19</xdr:col>
      <xdr:colOff>342900</xdr:colOff>
      <xdr:row>15</xdr:row>
      <xdr:rowOff>257175</xdr:rowOff>
    </xdr:to>
    <xdr:sp macro="" textlink="">
      <xdr:nvSpPr>
        <xdr:cNvPr id="77579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3857625"/>
          <a:ext cx="3429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0</xdr:rowOff>
    </xdr:from>
    <xdr:to>
      <xdr:col>19</xdr:col>
      <xdr:colOff>342900</xdr:colOff>
      <xdr:row>16</xdr:row>
      <xdr:rowOff>19050</xdr:rowOff>
    </xdr:to>
    <xdr:sp macro="" textlink="">
      <xdr:nvSpPr>
        <xdr:cNvPr id="77580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38576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0</xdr:rowOff>
    </xdr:from>
    <xdr:to>
      <xdr:col>19</xdr:col>
      <xdr:colOff>342900</xdr:colOff>
      <xdr:row>17</xdr:row>
      <xdr:rowOff>19050</xdr:rowOff>
    </xdr:to>
    <xdr:sp macro="" textlink="">
      <xdr:nvSpPr>
        <xdr:cNvPr id="77580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41243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0</xdr:rowOff>
    </xdr:from>
    <xdr:to>
      <xdr:col>19</xdr:col>
      <xdr:colOff>342900</xdr:colOff>
      <xdr:row>17</xdr:row>
      <xdr:rowOff>19050</xdr:rowOff>
    </xdr:to>
    <xdr:sp macro="" textlink="">
      <xdr:nvSpPr>
        <xdr:cNvPr id="77580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41243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17</xdr:row>
      <xdr:rowOff>0</xdr:rowOff>
    </xdr:from>
    <xdr:to>
      <xdr:col>19</xdr:col>
      <xdr:colOff>342900</xdr:colOff>
      <xdr:row>18</xdr:row>
      <xdr:rowOff>19050</xdr:rowOff>
    </xdr:to>
    <xdr:sp macro="" textlink="">
      <xdr:nvSpPr>
        <xdr:cNvPr id="77580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43910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17</xdr:row>
      <xdr:rowOff>0</xdr:rowOff>
    </xdr:from>
    <xdr:to>
      <xdr:col>19</xdr:col>
      <xdr:colOff>342900</xdr:colOff>
      <xdr:row>18</xdr:row>
      <xdr:rowOff>19050</xdr:rowOff>
    </xdr:to>
    <xdr:sp macro="" textlink="">
      <xdr:nvSpPr>
        <xdr:cNvPr id="77580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43910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18</xdr:row>
      <xdr:rowOff>0</xdr:rowOff>
    </xdr:from>
    <xdr:to>
      <xdr:col>19</xdr:col>
      <xdr:colOff>342900</xdr:colOff>
      <xdr:row>19</xdr:row>
      <xdr:rowOff>19050</xdr:rowOff>
    </xdr:to>
    <xdr:sp macro="" textlink="">
      <xdr:nvSpPr>
        <xdr:cNvPr id="77580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46577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18</xdr:row>
      <xdr:rowOff>0</xdr:rowOff>
    </xdr:from>
    <xdr:to>
      <xdr:col>19</xdr:col>
      <xdr:colOff>342900</xdr:colOff>
      <xdr:row>19</xdr:row>
      <xdr:rowOff>19050</xdr:rowOff>
    </xdr:to>
    <xdr:sp macro="" textlink="">
      <xdr:nvSpPr>
        <xdr:cNvPr id="77580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46577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18</xdr:row>
      <xdr:rowOff>0</xdr:rowOff>
    </xdr:from>
    <xdr:to>
      <xdr:col>19</xdr:col>
      <xdr:colOff>342900</xdr:colOff>
      <xdr:row>19</xdr:row>
      <xdr:rowOff>19050</xdr:rowOff>
    </xdr:to>
    <xdr:sp macro="" textlink="">
      <xdr:nvSpPr>
        <xdr:cNvPr id="77580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46577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19</xdr:row>
      <xdr:rowOff>0</xdr:rowOff>
    </xdr:from>
    <xdr:to>
      <xdr:col>19</xdr:col>
      <xdr:colOff>342900</xdr:colOff>
      <xdr:row>20</xdr:row>
      <xdr:rowOff>19050</xdr:rowOff>
    </xdr:to>
    <xdr:sp macro="" textlink="">
      <xdr:nvSpPr>
        <xdr:cNvPr id="77580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49244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19</xdr:row>
      <xdr:rowOff>0</xdr:rowOff>
    </xdr:from>
    <xdr:to>
      <xdr:col>19</xdr:col>
      <xdr:colOff>342900</xdr:colOff>
      <xdr:row>20</xdr:row>
      <xdr:rowOff>19050</xdr:rowOff>
    </xdr:to>
    <xdr:sp macro="" textlink="">
      <xdr:nvSpPr>
        <xdr:cNvPr id="77580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49244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20</xdr:row>
      <xdr:rowOff>0</xdr:rowOff>
    </xdr:from>
    <xdr:to>
      <xdr:col>19</xdr:col>
      <xdr:colOff>342900</xdr:colOff>
      <xdr:row>21</xdr:row>
      <xdr:rowOff>19050</xdr:rowOff>
    </xdr:to>
    <xdr:sp macro="" textlink="">
      <xdr:nvSpPr>
        <xdr:cNvPr id="77581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51911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20</xdr:row>
      <xdr:rowOff>0</xdr:rowOff>
    </xdr:from>
    <xdr:to>
      <xdr:col>19</xdr:col>
      <xdr:colOff>342900</xdr:colOff>
      <xdr:row>21</xdr:row>
      <xdr:rowOff>19050</xdr:rowOff>
    </xdr:to>
    <xdr:sp macro="" textlink="">
      <xdr:nvSpPr>
        <xdr:cNvPr id="77581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51911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21</xdr:row>
      <xdr:rowOff>0</xdr:rowOff>
    </xdr:from>
    <xdr:to>
      <xdr:col>19</xdr:col>
      <xdr:colOff>342900</xdr:colOff>
      <xdr:row>22</xdr:row>
      <xdr:rowOff>19050</xdr:rowOff>
    </xdr:to>
    <xdr:sp macro="" textlink="">
      <xdr:nvSpPr>
        <xdr:cNvPr id="77581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54578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21</xdr:row>
      <xdr:rowOff>0</xdr:rowOff>
    </xdr:from>
    <xdr:to>
      <xdr:col>19</xdr:col>
      <xdr:colOff>342900</xdr:colOff>
      <xdr:row>22</xdr:row>
      <xdr:rowOff>19050</xdr:rowOff>
    </xdr:to>
    <xdr:sp macro="" textlink="">
      <xdr:nvSpPr>
        <xdr:cNvPr id="77581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54578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22</xdr:row>
      <xdr:rowOff>0</xdr:rowOff>
    </xdr:from>
    <xdr:to>
      <xdr:col>19</xdr:col>
      <xdr:colOff>342900</xdr:colOff>
      <xdr:row>23</xdr:row>
      <xdr:rowOff>19050</xdr:rowOff>
    </xdr:to>
    <xdr:sp macro="" textlink="">
      <xdr:nvSpPr>
        <xdr:cNvPr id="77581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57245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22</xdr:row>
      <xdr:rowOff>0</xdr:rowOff>
    </xdr:from>
    <xdr:to>
      <xdr:col>19</xdr:col>
      <xdr:colOff>342900</xdr:colOff>
      <xdr:row>23</xdr:row>
      <xdr:rowOff>19050</xdr:rowOff>
    </xdr:to>
    <xdr:sp macro="" textlink="">
      <xdr:nvSpPr>
        <xdr:cNvPr id="77581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57245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23</xdr:row>
      <xdr:rowOff>0</xdr:rowOff>
    </xdr:from>
    <xdr:to>
      <xdr:col>19</xdr:col>
      <xdr:colOff>342900</xdr:colOff>
      <xdr:row>23</xdr:row>
      <xdr:rowOff>285750</xdr:rowOff>
    </xdr:to>
    <xdr:sp macro="" textlink="">
      <xdr:nvSpPr>
        <xdr:cNvPr id="77581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59912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23</xdr:row>
      <xdr:rowOff>0</xdr:rowOff>
    </xdr:from>
    <xdr:to>
      <xdr:col>19</xdr:col>
      <xdr:colOff>342900</xdr:colOff>
      <xdr:row>23</xdr:row>
      <xdr:rowOff>285750</xdr:rowOff>
    </xdr:to>
    <xdr:sp macro="" textlink="">
      <xdr:nvSpPr>
        <xdr:cNvPr id="77581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59912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24</xdr:row>
      <xdr:rowOff>0</xdr:rowOff>
    </xdr:from>
    <xdr:to>
      <xdr:col>19</xdr:col>
      <xdr:colOff>342900</xdr:colOff>
      <xdr:row>57</xdr:row>
      <xdr:rowOff>19050</xdr:rowOff>
    </xdr:to>
    <xdr:sp macro="" textlink="">
      <xdr:nvSpPr>
        <xdr:cNvPr id="77581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69342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25</xdr:row>
      <xdr:rowOff>0</xdr:rowOff>
    </xdr:from>
    <xdr:to>
      <xdr:col>19</xdr:col>
      <xdr:colOff>342900</xdr:colOff>
      <xdr:row>58</xdr:row>
      <xdr:rowOff>57150</xdr:rowOff>
    </xdr:to>
    <xdr:sp macro="" textlink="">
      <xdr:nvSpPr>
        <xdr:cNvPr id="77581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25</xdr:row>
      <xdr:rowOff>0</xdr:rowOff>
    </xdr:from>
    <xdr:to>
      <xdr:col>19</xdr:col>
      <xdr:colOff>342900</xdr:colOff>
      <xdr:row>58</xdr:row>
      <xdr:rowOff>57150</xdr:rowOff>
    </xdr:to>
    <xdr:sp macro="" textlink="">
      <xdr:nvSpPr>
        <xdr:cNvPr id="77582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26</xdr:row>
      <xdr:rowOff>0</xdr:rowOff>
    </xdr:from>
    <xdr:to>
      <xdr:col>19</xdr:col>
      <xdr:colOff>342900</xdr:colOff>
      <xdr:row>58</xdr:row>
      <xdr:rowOff>104775</xdr:rowOff>
    </xdr:to>
    <xdr:sp macro="" textlink="">
      <xdr:nvSpPr>
        <xdr:cNvPr id="77582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26</xdr:row>
      <xdr:rowOff>0</xdr:rowOff>
    </xdr:from>
    <xdr:to>
      <xdr:col>19</xdr:col>
      <xdr:colOff>342900</xdr:colOff>
      <xdr:row>58</xdr:row>
      <xdr:rowOff>57150</xdr:rowOff>
    </xdr:to>
    <xdr:sp macro="" textlink="">
      <xdr:nvSpPr>
        <xdr:cNvPr id="77582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27</xdr:row>
      <xdr:rowOff>0</xdr:rowOff>
    </xdr:from>
    <xdr:to>
      <xdr:col>19</xdr:col>
      <xdr:colOff>342900</xdr:colOff>
      <xdr:row>58</xdr:row>
      <xdr:rowOff>57150</xdr:rowOff>
    </xdr:to>
    <xdr:sp macro="" textlink="">
      <xdr:nvSpPr>
        <xdr:cNvPr id="77582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27</xdr:row>
      <xdr:rowOff>0</xdr:rowOff>
    </xdr:from>
    <xdr:to>
      <xdr:col>19</xdr:col>
      <xdr:colOff>342900</xdr:colOff>
      <xdr:row>58</xdr:row>
      <xdr:rowOff>57150</xdr:rowOff>
    </xdr:to>
    <xdr:sp macro="" textlink="">
      <xdr:nvSpPr>
        <xdr:cNvPr id="77582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28</xdr:row>
      <xdr:rowOff>0</xdr:rowOff>
    </xdr:from>
    <xdr:to>
      <xdr:col>19</xdr:col>
      <xdr:colOff>342900</xdr:colOff>
      <xdr:row>58</xdr:row>
      <xdr:rowOff>57150</xdr:rowOff>
    </xdr:to>
    <xdr:sp macro="" textlink="">
      <xdr:nvSpPr>
        <xdr:cNvPr id="77582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22</xdr:row>
      <xdr:rowOff>0</xdr:rowOff>
    </xdr:from>
    <xdr:to>
      <xdr:col>19</xdr:col>
      <xdr:colOff>342900</xdr:colOff>
      <xdr:row>23</xdr:row>
      <xdr:rowOff>19050</xdr:rowOff>
    </xdr:to>
    <xdr:sp macro="" textlink="">
      <xdr:nvSpPr>
        <xdr:cNvPr id="77582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57245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7</xdr:row>
      <xdr:rowOff>0</xdr:rowOff>
    </xdr:from>
    <xdr:to>
      <xdr:col>19</xdr:col>
      <xdr:colOff>342900</xdr:colOff>
      <xdr:row>8</xdr:row>
      <xdr:rowOff>19050</xdr:rowOff>
    </xdr:to>
    <xdr:sp macro="" textlink="">
      <xdr:nvSpPr>
        <xdr:cNvPr id="77582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17240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14</xdr:row>
      <xdr:rowOff>0</xdr:rowOff>
    </xdr:from>
    <xdr:to>
      <xdr:col>19</xdr:col>
      <xdr:colOff>342900</xdr:colOff>
      <xdr:row>15</xdr:row>
      <xdr:rowOff>19050</xdr:rowOff>
    </xdr:to>
    <xdr:sp macro="" textlink="">
      <xdr:nvSpPr>
        <xdr:cNvPr id="77582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35909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0</xdr:rowOff>
    </xdr:from>
    <xdr:to>
      <xdr:col>19</xdr:col>
      <xdr:colOff>342900</xdr:colOff>
      <xdr:row>16</xdr:row>
      <xdr:rowOff>19050</xdr:rowOff>
    </xdr:to>
    <xdr:sp macro="" textlink="">
      <xdr:nvSpPr>
        <xdr:cNvPr id="77582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38576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0</xdr:rowOff>
    </xdr:from>
    <xdr:to>
      <xdr:col>19</xdr:col>
      <xdr:colOff>342900</xdr:colOff>
      <xdr:row>17</xdr:row>
      <xdr:rowOff>19050</xdr:rowOff>
    </xdr:to>
    <xdr:sp macro="" textlink="">
      <xdr:nvSpPr>
        <xdr:cNvPr id="77583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41243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17</xdr:row>
      <xdr:rowOff>0</xdr:rowOff>
    </xdr:from>
    <xdr:to>
      <xdr:col>19</xdr:col>
      <xdr:colOff>342900</xdr:colOff>
      <xdr:row>18</xdr:row>
      <xdr:rowOff>19050</xdr:rowOff>
    </xdr:to>
    <xdr:sp macro="" textlink="">
      <xdr:nvSpPr>
        <xdr:cNvPr id="77583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43910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18</xdr:row>
      <xdr:rowOff>0</xdr:rowOff>
    </xdr:from>
    <xdr:to>
      <xdr:col>19</xdr:col>
      <xdr:colOff>342900</xdr:colOff>
      <xdr:row>19</xdr:row>
      <xdr:rowOff>19050</xdr:rowOff>
    </xdr:to>
    <xdr:sp macro="" textlink="">
      <xdr:nvSpPr>
        <xdr:cNvPr id="77583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46577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19</xdr:row>
      <xdr:rowOff>0</xdr:rowOff>
    </xdr:from>
    <xdr:to>
      <xdr:col>19</xdr:col>
      <xdr:colOff>342900</xdr:colOff>
      <xdr:row>20</xdr:row>
      <xdr:rowOff>19050</xdr:rowOff>
    </xdr:to>
    <xdr:sp macro="" textlink="">
      <xdr:nvSpPr>
        <xdr:cNvPr id="77583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49244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20</xdr:row>
      <xdr:rowOff>0</xdr:rowOff>
    </xdr:from>
    <xdr:to>
      <xdr:col>19</xdr:col>
      <xdr:colOff>342900</xdr:colOff>
      <xdr:row>21</xdr:row>
      <xdr:rowOff>19050</xdr:rowOff>
    </xdr:to>
    <xdr:sp macro="" textlink="">
      <xdr:nvSpPr>
        <xdr:cNvPr id="77583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51911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21</xdr:row>
      <xdr:rowOff>0</xdr:rowOff>
    </xdr:from>
    <xdr:to>
      <xdr:col>19</xdr:col>
      <xdr:colOff>342900</xdr:colOff>
      <xdr:row>22</xdr:row>
      <xdr:rowOff>19050</xdr:rowOff>
    </xdr:to>
    <xdr:sp macro="" textlink="">
      <xdr:nvSpPr>
        <xdr:cNvPr id="77583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54578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22</xdr:row>
      <xdr:rowOff>0</xdr:rowOff>
    </xdr:from>
    <xdr:to>
      <xdr:col>19</xdr:col>
      <xdr:colOff>342900</xdr:colOff>
      <xdr:row>23</xdr:row>
      <xdr:rowOff>19050</xdr:rowOff>
    </xdr:to>
    <xdr:sp macro="" textlink="">
      <xdr:nvSpPr>
        <xdr:cNvPr id="77583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57245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23</xdr:row>
      <xdr:rowOff>0</xdr:rowOff>
    </xdr:from>
    <xdr:to>
      <xdr:col>19</xdr:col>
      <xdr:colOff>342900</xdr:colOff>
      <xdr:row>23</xdr:row>
      <xdr:rowOff>285750</xdr:rowOff>
    </xdr:to>
    <xdr:sp macro="" textlink="">
      <xdr:nvSpPr>
        <xdr:cNvPr id="77583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59912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24</xdr:row>
      <xdr:rowOff>0</xdr:rowOff>
    </xdr:from>
    <xdr:to>
      <xdr:col>19</xdr:col>
      <xdr:colOff>342900</xdr:colOff>
      <xdr:row>24</xdr:row>
      <xdr:rowOff>238125</xdr:rowOff>
    </xdr:to>
    <xdr:sp macro="" textlink="">
      <xdr:nvSpPr>
        <xdr:cNvPr id="77583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6934200"/>
          <a:ext cx="3429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27</xdr:row>
      <xdr:rowOff>0</xdr:rowOff>
    </xdr:from>
    <xdr:to>
      <xdr:col>19</xdr:col>
      <xdr:colOff>342900</xdr:colOff>
      <xdr:row>58</xdr:row>
      <xdr:rowOff>9525</xdr:rowOff>
    </xdr:to>
    <xdr:sp macro="" textlink="">
      <xdr:nvSpPr>
        <xdr:cNvPr id="77583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7200900"/>
          <a:ext cx="3429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7</xdr:row>
      <xdr:rowOff>0</xdr:rowOff>
    </xdr:from>
    <xdr:to>
      <xdr:col>19</xdr:col>
      <xdr:colOff>342900</xdr:colOff>
      <xdr:row>8</xdr:row>
      <xdr:rowOff>19050</xdr:rowOff>
    </xdr:to>
    <xdr:sp macro="" textlink="">
      <xdr:nvSpPr>
        <xdr:cNvPr id="77584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17240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14</xdr:row>
      <xdr:rowOff>0</xdr:rowOff>
    </xdr:from>
    <xdr:to>
      <xdr:col>19</xdr:col>
      <xdr:colOff>342900</xdr:colOff>
      <xdr:row>15</xdr:row>
      <xdr:rowOff>19050</xdr:rowOff>
    </xdr:to>
    <xdr:sp macro="" textlink="">
      <xdr:nvSpPr>
        <xdr:cNvPr id="77584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35909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0</xdr:rowOff>
    </xdr:from>
    <xdr:to>
      <xdr:col>19</xdr:col>
      <xdr:colOff>342900</xdr:colOff>
      <xdr:row>16</xdr:row>
      <xdr:rowOff>19050</xdr:rowOff>
    </xdr:to>
    <xdr:sp macro="" textlink="">
      <xdr:nvSpPr>
        <xdr:cNvPr id="77584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38576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0</xdr:rowOff>
    </xdr:from>
    <xdr:to>
      <xdr:col>19</xdr:col>
      <xdr:colOff>342900</xdr:colOff>
      <xdr:row>17</xdr:row>
      <xdr:rowOff>19050</xdr:rowOff>
    </xdr:to>
    <xdr:sp macro="" textlink="">
      <xdr:nvSpPr>
        <xdr:cNvPr id="77584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41243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17</xdr:row>
      <xdr:rowOff>0</xdr:rowOff>
    </xdr:from>
    <xdr:to>
      <xdr:col>19</xdr:col>
      <xdr:colOff>342900</xdr:colOff>
      <xdr:row>18</xdr:row>
      <xdr:rowOff>19050</xdr:rowOff>
    </xdr:to>
    <xdr:sp macro="" textlink="">
      <xdr:nvSpPr>
        <xdr:cNvPr id="77584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43910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18</xdr:row>
      <xdr:rowOff>0</xdr:rowOff>
    </xdr:from>
    <xdr:to>
      <xdr:col>19</xdr:col>
      <xdr:colOff>342900</xdr:colOff>
      <xdr:row>19</xdr:row>
      <xdr:rowOff>19050</xdr:rowOff>
    </xdr:to>
    <xdr:sp macro="" textlink="">
      <xdr:nvSpPr>
        <xdr:cNvPr id="77584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46577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19</xdr:row>
      <xdr:rowOff>0</xdr:rowOff>
    </xdr:from>
    <xdr:to>
      <xdr:col>19</xdr:col>
      <xdr:colOff>342900</xdr:colOff>
      <xdr:row>20</xdr:row>
      <xdr:rowOff>19050</xdr:rowOff>
    </xdr:to>
    <xdr:sp macro="" textlink="">
      <xdr:nvSpPr>
        <xdr:cNvPr id="77584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49244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20</xdr:row>
      <xdr:rowOff>0</xdr:rowOff>
    </xdr:from>
    <xdr:to>
      <xdr:col>19</xdr:col>
      <xdr:colOff>342900</xdr:colOff>
      <xdr:row>21</xdr:row>
      <xdr:rowOff>19050</xdr:rowOff>
    </xdr:to>
    <xdr:sp macro="" textlink="">
      <xdr:nvSpPr>
        <xdr:cNvPr id="77584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51911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21</xdr:row>
      <xdr:rowOff>0</xdr:rowOff>
    </xdr:from>
    <xdr:to>
      <xdr:col>19</xdr:col>
      <xdr:colOff>342900</xdr:colOff>
      <xdr:row>22</xdr:row>
      <xdr:rowOff>19050</xdr:rowOff>
    </xdr:to>
    <xdr:sp macro="" textlink="">
      <xdr:nvSpPr>
        <xdr:cNvPr id="77584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54578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22</xdr:row>
      <xdr:rowOff>0</xdr:rowOff>
    </xdr:from>
    <xdr:to>
      <xdr:col>19</xdr:col>
      <xdr:colOff>342900</xdr:colOff>
      <xdr:row>23</xdr:row>
      <xdr:rowOff>19050</xdr:rowOff>
    </xdr:to>
    <xdr:sp macro="" textlink="">
      <xdr:nvSpPr>
        <xdr:cNvPr id="77584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57245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23</xdr:row>
      <xdr:rowOff>0</xdr:rowOff>
    </xdr:from>
    <xdr:to>
      <xdr:col>19</xdr:col>
      <xdr:colOff>342900</xdr:colOff>
      <xdr:row>23</xdr:row>
      <xdr:rowOff>285750</xdr:rowOff>
    </xdr:to>
    <xdr:sp macro="" textlink="">
      <xdr:nvSpPr>
        <xdr:cNvPr id="77585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599122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24</xdr:row>
      <xdr:rowOff>0</xdr:rowOff>
    </xdr:from>
    <xdr:to>
      <xdr:col>19</xdr:col>
      <xdr:colOff>342900</xdr:colOff>
      <xdr:row>24</xdr:row>
      <xdr:rowOff>238125</xdr:rowOff>
    </xdr:to>
    <xdr:sp macro="" textlink="">
      <xdr:nvSpPr>
        <xdr:cNvPr id="77585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6934200"/>
          <a:ext cx="3429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27</xdr:row>
      <xdr:rowOff>0</xdr:rowOff>
    </xdr:from>
    <xdr:to>
      <xdr:col>19</xdr:col>
      <xdr:colOff>342900</xdr:colOff>
      <xdr:row>58</xdr:row>
      <xdr:rowOff>9525</xdr:rowOff>
    </xdr:to>
    <xdr:sp macro="" textlink="">
      <xdr:nvSpPr>
        <xdr:cNvPr id="77585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7200900"/>
          <a:ext cx="3429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14</xdr:row>
      <xdr:rowOff>0</xdr:rowOff>
    </xdr:from>
    <xdr:to>
      <xdr:col>19</xdr:col>
      <xdr:colOff>152400</xdr:colOff>
      <xdr:row>14</xdr:row>
      <xdr:rowOff>257175</xdr:rowOff>
    </xdr:to>
    <xdr:sp macro="" textlink="">
      <xdr:nvSpPr>
        <xdr:cNvPr id="77585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3590925"/>
          <a:ext cx="1524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15</xdr:row>
      <xdr:rowOff>0</xdr:rowOff>
    </xdr:from>
    <xdr:to>
      <xdr:col>19</xdr:col>
      <xdr:colOff>152400</xdr:colOff>
      <xdr:row>16</xdr:row>
      <xdr:rowOff>19050</xdr:rowOff>
    </xdr:to>
    <xdr:sp macro="" textlink="">
      <xdr:nvSpPr>
        <xdr:cNvPr id="77585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38576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16</xdr:row>
      <xdr:rowOff>0</xdr:rowOff>
    </xdr:from>
    <xdr:to>
      <xdr:col>19</xdr:col>
      <xdr:colOff>152400</xdr:colOff>
      <xdr:row>17</xdr:row>
      <xdr:rowOff>19050</xdr:rowOff>
    </xdr:to>
    <xdr:sp macro="" textlink="">
      <xdr:nvSpPr>
        <xdr:cNvPr id="77585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41243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17</xdr:row>
      <xdr:rowOff>0</xdr:rowOff>
    </xdr:from>
    <xdr:to>
      <xdr:col>19</xdr:col>
      <xdr:colOff>152400</xdr:colOff>
      <xdr:row>18</xdr:row>
      <xdr:rowOff>19050</xdr:rowOff>
    </xdr:to>
    <xdr:sp macro="" textlink="">
      <xdr:nvSpPr>
        <xdr:cNvPr id="77585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43910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17</xdr:row>
      <xdr:rowOff>0</xdr:rowOff>
    </xdr:from>
    <xdr:to>
      <xdr:col>19</xdr:col>
      <xdr:colOff>152400</xdr:colOff>
      <xdr:row>18</xdr:row>
      <xdr:rowOff>19050</xdr:rowOff>
    </xdr:to>
    <xdr:sp macro="" textlink="">
      <xdr:nvSpPr>
        <xdr:cNvPr id="77585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43910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18</xdr:row>
      <xdr:rowOff>0</xdr:rowOff>
    </xdr:from>
    <xdr:to>
      <xdr:col>19</xdr:col>
      <xdr:colOff>152400</xdr:colOff>
      <xdr:row>19</xdr:row>
      <xdr:rowOff>19050</xdr:rowOff>
    </xdr:to>
    <xdr:sp macro="" textlink="">
      <xdr:nvSpPr>
        <xdr:cNvPr id="77585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46577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19</xdr:row>
      <xdr:rowOff>0</xdr:rowOff>
    </xdr:from>
    <xdr:to>
      <xdr:col>19</xdr:col>
      <xdr:colOff>152400</xdr:colOff>
      <xdr:row>20</xdr:row>
      <xdr:rowOff>19050</xdr:rowOff>
    </xdr:to>
    <xdr:sp macro="" textlink="">
      <xdr:nvSpPr>
        <xdr:cNvPr id="77585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49244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19</xdr:row>
      <xdr:rowOff>0</xdr:rowOff>
    </xdr:from>
    <xdr:to>
      <xdr:col>19</xdr:col>
      <xdr:colOff>152400</xdr:colOff>
      <xdr:row>20</xdr:row>
      <xdr:rowOff>19050</xdr:rowOff>
    </xdr:to>
    <xdr:sp macro="" textlink="">
      <xdr:nvSpPr>
        <xdr:cNvPr id="77586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49244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20</xdr:row>
      <xdr:rowOff>0</xdr:rowOff>
    </xdr:from>
    <xdr:to>
      <xdr:col>19</xdr:col>
      <xdr:colOff>152400</xdr:colOff>
      <xdr:row>21</xdr:row>
      <xdr:rowOff>19050</xdr:rowOff>
    </xdr:to>
    <xdr:sp macro="" textlink="">
      <xdr:nvSpPr>
        <xdr:cNvPr id="77586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51911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20</xdr:row>
      <xdr:rowOff>0</xdr:rowOff>
    </xdr:from>
    <xdr:to>
      <xdr:col>19</xdr:col>
      <xdr:colOff>152400</xdr:colOff>
      <xdr:row>21</xdr:row>
      <xdr:rowOff>19050</xdr:rowOff>
    </xdr:to>
    <xdr:sp macro="" textlink="">
      <xdr:nvSpPr>
        <xdr:cNvPr id="77586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51911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21</xdr:row>
      <xdr:rowOff>0</xdr:rowOff>
    </xdr:from>
    <xdr:to>
      <xdr:col>19</xdr:col>
      <xdr:colOff>152400</xdr:colOff>
      <xdr:row>22</xdr:row>
      <xdr:rowOff>19050</xdr:rowOff>
    </xdr:to>
    <xdr:sp macro="" textlink="">
      <xdr:nvSpPr>
        <xdr:cNvPr id="77586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54578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21</xdr:row>
      <xdr:rowOff>0</xdr:rowOff>
    </xdr:from>
    <xdr:to>
      <xdr:col>19</xdr:col>
      <xdr:colOff>152400</xdr:colOff>
      <xdr:row>22</xdr:row>
      <xdr:rowOff>19050</xdr:rowOff>
    </xdr:to>
    <xdr:sp macro="" textlink="">
      <xdr:nvSpPr>
        <xdr:cNvPr id="77586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54578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22</xdr:row>
      <xdr:rowOff>0</xdr:rowOff>
    </xdr:from>
    <xdr:to>
      <xdr:col>19</xdr:col>
      <xdr:colOff>152400</xdr:colOff>
      <xdr:row>23</xdr:row>
      <xdr:rowOff>19050</xdr:rowOff>
    </xdr:to>
    <xdr:sp macro="" textlink="">
      <xdr:nvSpPr>
        <xdr:cNvPr id="77586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57245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22</xdr:row>
      <xdr:rowOff>0</xdr:rowOff>
    </xdr:from>
    <xdr:to>
      <xdr:col>19</xdr:col>
      <xdr:colOff>152400</xdr:colOff>
      <xdr:row>23</xdr:row>
      <xdr:rowOff>19050</xdr:rowOff>
    </xdr:to>
    <xdr:sp macro="" textlink="">
      <xdr:nvSpPr>
        <xdr:cNvPr id="77586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57245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23</xdr:row>
      <xdr:rowOff>0</xdr:rowOff>
    </xdr:from>
    <xdr:to>
      <xdr:col>19</xdr:col>
      <xdr:colOff>152400</xdr:colOff>
      <xdr:row>23</xdr:row>
      <xdr:rowOff>285750</xdr:rowOff>
    </xdr:to>
    <xdr:sp macro="" textlink="">
      <xdr:nvSpPr>
        <xdr:cNvPr id="77586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59912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23</xdr:row>
      <xdr:rowOff>0</xdr:rowOff>
    </xdr:from>
    <xdr:to>
      <xdr:col>19</xdr:col>
      <xdr:colOff>152400</xdr:colOff>
      <xdr:row>23</xdr:row>
      <xdr:rowOff>285750</xdr:rowOff>
    </xdr:to>
    <xdr:sp macro="" textlink="">
      <xdr:nvSpPr>
        <xdr:cNvPr id="77586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59912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23</xdr:row>
      <xdr:rowOff>0</xdr:rowOff>
    </xdr:from>
    <xdr:to>
      <xdr:col>19</xdr:col>
      <xdr:colOff>152400</xdr:colOff>
      <xdr:row>23</xdr:row>
      <xdr:rowOff>285750</xdr:rowOff>
    </xdr:to>
    <xdr:sp macro="" textlink="">
      <xdr:nvSpPr>
        <xdr:cNvPr id="77586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599122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24</xdr:row>
      <xdr:rowOff>0</xdr:rowOff>
    </xdr:from>
    <xdr:to>
      <xdr:col>19</xdr:col>
      <xdr:colOff>152400</xdr:colOff>
      <xdr:row>57</xdr:row>
      <xdr:rowOff>66675</xdr:rowOff>
    </xdr:to>
    <xdr:sp macro="" textlink="">
      <xdr:nvSpPr>
        <xdr:cNvPr id="77587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6934200"/>
          <a:ext cx="1524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24</xdr:row>
      <xdr:rowOff>0</xdr:rowOff>
    </xdr:from>
    <xdr:to>
      <xdr:col>19</xdr:col>
      <xdr:colOff>152400</xdr:colOff>
      <xdr:row>57</xdr:row>
      <xdr:rowOff>19050</xdr:rowOff>
    </xdr:to>
    <xdr:sp macro="" textlink="">
      <xdr:nvSpPr>
        <xdr:cNvPr id="77587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69342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25</xdr:row>
      <xdr:rowOff>0</xdr:rowOff>
    </xdr:from>
    <xdr:to>
      <xdr:col>19</xdr:col>
      <xdr:colOff>152400</xdr:colOff>
      <xdr:row>58</xdr:row>
      <xdr:rowOff>57150</xdr:rowOff>
    </xdr:to>
    <xdr:sp macro="" textlink="">
      <xdr:nvSpPr>
        <xdr:cNvPr id="77587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25</xdr:row>
      <xdr:rowOff>0</xdr:rowOff>
    </xdr:from>
    <xdr:to>
      <xdr:col>19</xdr:col>
      <xdr:colOff>152400</xdr:colOff>
      <xdr:row>58</xdr:row>
      <xdr:rowOff>57150</xdr:rowOff>
    </xdr:to>
    <xdr:sp macro="" textlink="">
      <xdr:nvSpPr>
        <xdr:cNvPr id="77587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26</xdr:row>
      <xdr:rowOff>0</xdr:rowOff>
    </xdr:from>
    <xdr:to>
      <xdr:col>19</xdr:col>
      <xdr:colOff>152400</xdr:colOff>
      <xdr:row>58</xdr:row>
      <xdr:rowOff>57150</xdr:rowOff>
    </xdr:to>
    <xdr:sp macro="" textlink="">
      <xdr:nvSpPr>
        <xdr:cNvPr id="77587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7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7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7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7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7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8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8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8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8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8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8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8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588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8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114300</xdr:rowOff>
    </xdr:to>
    <xdr:sp macro="" textlink="">
      <xdr:nvSpPr>
        <xdr:cNvPr id="77588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658225"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47625</xdr:rowOff>
    </xdr:to>
    <xdr:sp macro="" textlink="">
      <xdr:nvSpPr>
        <xdr:cNvPr id="77589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8658225"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9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9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9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9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9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9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9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9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89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0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0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0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590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0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114300</xdr:rowOff>
    </xdr:to>
    <xdr:sp macro="" textlink="">
      <xdr:nvSpPr>
        <xdr:cNvPr id="77590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658225"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47625</xdr:rowOff>
    </xdr:to>
    <xdr:sp macro="" textlink="">
      <xdr:nvSpPr>
        <xdr:cNvPr id="77590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8658225"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381000</xdr:rowOff>
    </xdr:to>
    <xdr:sp macro="" textlink="">
      <xdr:nvSpPr>
        <xdr:cNvPr id="77590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658225" y="0"/>
          <a:ext cx="2952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0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590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1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209550</xdr:rowOff>
    </xdr:to>
    <xdr:sp macro="" textlink="">
      <xdr:nvSpPr>
        <xdr:cNvPr id="77591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65822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591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1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1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1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1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1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1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2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592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2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2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2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2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2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2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2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2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3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3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3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593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209550</xdr:rowOff>
    </xdr:to>
    <xdr:sp macro="" textlink="">
      <xdr:nvSpPr>
        <xdr:cNvPr id="77593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65822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3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593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593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3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15</xdr:col>
      <xdr:colOff>295275</xdr:colOff>
      <xdr:row>5</xdr:row>
      <xdr:rowOff>114300</xdr:rowOff>
    </xdr:to>
    <xdr:sp macro="" textlink="">
      <xdr:nvSpPr>
        <xdr:cNvPr id="77593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658225" y="809625"/>
          <a:ext cx="2952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4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4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4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4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4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4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4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4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4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5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5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595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595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114300</xdr:rowOff>
    </xdr:to>
    <xdr:sp macro="" textlink="">
      <xdr:nvSpPr>
        <xdr:cNvPr id="77595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658225"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47625</xdr:rowOff>
    </xdr:to>
    <xdr:sp macro="" textlink="">
      <xdr:nvSpPr>
        <xdr:cNvPr id="77595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8658225"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5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5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5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5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6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6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6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6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6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6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6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6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596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596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114300</xdr:rowOff>
    </xdr:to>
    <xdr:sp macro="" textlink="">
      <xdr:nvSpPr>
        <xdr:cNvPr id="77597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658225"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47625</xdr:rowOff>
    </xdr:to>
    <xdr:sp macro="" textlink="">
      <xdr:nvSpPr>
        <xdr:cNvPr id="77597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8658225"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390525</xdr:rowOff>
    </xdr:to>
    <xdr:sp macro="" textlink="">
      <xdr:nvSpPr>
        <xdr:cNvPr id="77597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658225" y="0"/>
          <a:ext cx="295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7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114300</xdr:rowOff>
    </xdr:to>
    <xdr:sp macro="" textlink="">
      <xdr:nvSpPr>
        <xdr:cNvPr id="77597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658225"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7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209550</xdr:rowOff>
    </xdr:to>
    <xdr:sp macro="" textlink="">
      <xdr:nvSpPr>
        <xdr:cNvPr id="77597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65822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114300</xdr:rowOff>
    </xdr:to>
    <xdr:sp macro="" textlink="">
      <xdr:nvSpPr>
        <xdr:cNvPr id="77597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658225"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7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7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8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8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8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8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59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8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8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8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9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9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9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9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9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9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9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599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599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209550</xdr:rowOff>
    </xdr:to>
    <xdr:sp macro="" textlink="">
      <xdr:nvSpPr>
        <xdr:cNvPr id="77599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65822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190500</xdr:rowOff>
    </xdr:to>
    <xdr:sp macro="" textlink="">
      <xdr:nvSpPr>
        <xdr:cNvPr id="77600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658225"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600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600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0</xdr:row>
      <xdr:rowOff>0</xdr:rowOff>
    </xdr:from>
    <xdr:to>
      <xdr:col>15</xdr:col>
      <xdr:colOff>295275</xdr:colOff>
      <xdr:row>1</xdr:row>
      <xdr:rowOff>161925</xdr:rowOff>
    </xdr:to>
    <xdr:sp macro="" textlink="">
      <xdr:nvSpPr>
        <xdr:cNvPr id="77600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658225"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23</xdr:row>
      <xdr:rowOff>0</xdr:rowOff>
    </xdr:from>
    <xdr:to>
      <xdr:col>15</xdr:col>
      <xdr:colOff>295275</xdr:colOff>
      <xdr:row>23</xdr:row>
      <xdr:rowOff>161925</xdr:rowOff>
    </xdr:to>
    <xdr:sp macro="" textlink="">
      <xdr:nvSpPr>
        <xdr:cNvPr id="77600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8658225" y="599122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23</xdr:row>
      <xdr:rowOff>0</xdr:rowOff>
    </xdr:from>
    <xdr:to>
      <xdr:col>15</xdr:col>
      <xdr:colOff>295275</xdr:colOff>
      <xdr:row>23</xdr:row>
      <xdr:rowOff>161925</xdr:rowOff>
    </xdr:to>
    <xdr:sp macro="" textlink="">
      <xdr:nvSpPr>
        <xdr:cNvPr id="77600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8658225" y="599122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xdr:row>
      <xdr:rowOff>0</xdr:rowOff>
    </xdr:from>
    <xdr:to>
      <xdr:col>15</xdr:col>
      <xdr:colOff>295275</xdr:colOff>
      <xdr:row>5</xdr:row>
      <xdr:rowOff>114300</xdr:rowOff>
    </xdr:to>
    <xdr:sp macro="" textlink="">
      <xdr:nvSpPr>
        <xdr:cNvPr id="77600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658225" y="809625"/>
          <a:ext cx="2952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0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0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0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1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1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1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1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1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1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1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1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1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01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2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114300</xdr:rowOff>
    </xdr:to>
    <xdr:sp macro="" textlink="">
      <xdr:nvSpPr>
        <xdr:cNvPr id="77602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47625</xdr:rowOff>
    </xdr:to>
    <xdr:sp macro="" textlink="">
      <xdr:nvSpPr>
        <xdr:cNvPr id="77602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2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2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2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2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2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2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2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3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3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3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3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3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03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3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114300</xdr:rowOff>
    </xdr:to>
    <xdr:sp macro="" textlink="">
      <xdr:nvSpPr>
        <xdr:cNvPr id="77603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47625</xdr:rowOff>
    </xdr:to>
    <xdr:sp macro="" textlink="">
      <xdr:nvSpPr>
        <xdr:cNvPr id="77603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381000</xdr:rowOff>
    </xdr:to>
    <xdr:sp macro="" textlink="">
      <xdr:nvSpPr>
        <xdr:cNvPr id="77603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4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04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4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209550</xdr:rowOff>
    </xdr:to>
    <xdr:sp macro="" textlink="">
      <xdr:nvSpPr>
        <xdr:cNvPr id="77604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04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4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4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4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4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4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5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5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5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05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5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5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5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5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5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6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6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6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6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6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06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209550</xdr:rowOff>
    </xdr:to>
    <xdr:sp macro="" textlink="">
      <xdr:nvSpPr>
        <xdr:cNvPr id="77606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6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0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06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7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4</xdr:row>
      <xdr:rowOff>0</xdr:rowOff>
    </xdr:from>
    <xdr:to>
      <xdr:col>19</xdr:col>
      <xdr:colOff>295275</xdr:colOff>
      <xdr:row>5</xdr:row>
      <xdr:rowOff>114300</xdr:rowOff>
    </xdr:to>
    <xdr:sp macro="" textlink="">
      <xdr:nvSpPr>
        <xdr:cNvPr id="77607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809625"/>
          <a:ext cx="2952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7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7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7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7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7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7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7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7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8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8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8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8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08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08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114300</xdr:rowOff>
    </xdr:to>
    <xdr:sp macro="" textlink="">
      <xdr:nvSpPr>
        <xdr:cNvPr id="77608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47625</xdr:rowOff>
    </xdr:to>
    <xdr:sp macro="" textlink="">
      <xdr:nvSpPr>
        <xdr:cNvPr id="77608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8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8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9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9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9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9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9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9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9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9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9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09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10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10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114300</xdr:rowOff>
    </xdr:to>
    <xdr:sp macro="" textlink="">
      <xdr:nvSpPr>
        <xdr:cNvPr id="77610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47625</xdr:rowOff>
    </xdr:to>
    <xdr:sp macro="" textlink="">
      <xdr:nvSpPr>
        <xdr:cNvPr id="77610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390525</xdr:rowOff>
    </xdr:to>
    <xdr:sp macro="" textlink="">
      <xdr:nvSpPr>
        <xdr:cNvPr id="77610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0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114300</xdr:rowOff>
    </xdr:to>
    <xdr:sp macro="" textlink="">
      <xdr:nvSpPr>
        <xdr:cNvPr id="77610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0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209550</xdr:rowOff>
    </xdr:to>
    <xdr:sp macro="" textlink="">
      <xdr:nvSpPr>
        <xdr:cNvPr id="77610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114300</xdr:rowOff>
    </xdr:to>
    <xdr:sp macro="" textlink="">
      <xdr:nvSpPr>
        <xdr:cNvPr id="77610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1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1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1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1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1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1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11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2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2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2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2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2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2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2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2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1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209550</xdr:rowOff>
    </xdr:to>
    <xdr:sp macro="" textlink="">
      <xdr:nvSpPr>
        <xdr:cNvPr id="7761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190500</xdr:rowOff>
    </xdr:to>
    <xdr:sp macro="" textlink="">
      <xdr:nvSpPr>
        <xdr:cNvPr id="77613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13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13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0</xdr:row>
      <xdr:rowOff>0</xdr:rowOff>
    </xdr:from>
    <xdr:to>
      <xdr:col>19</xdr:col>
      <xdr:colOff>295275</xdr:colOff>
      <xdr:row>1</xdr:row>
      <xdr:rowOff>161925</xdr:rowOff>
    </xdr:to>
    <xdr:sp macro="" textlink="">
      <xdr:nvSpPr>
        <xdr:cNvPr id="77613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30</xdr:row>
      <xdr:rowOff>0</xdr:rowOff>
    </xdr:from>
    <xdr:to>
      <xdr:col>19</xdr:col>
      <xdr:colOff>295275</xdr:colOff>
      <xdr:row>57</xdr:row>
      <xdr:rowOff>161925</xdr:rowOff>
    </xdr:to>
    <xdr:sp macro="" textlink="">
      <xdr:nvSpPr>
        <xdr:cNvPr id="77613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72009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30</xdr:row>
      <xdr:rowOff>0</xdr:rowOff>
    </xdr:from>
    <xdr:to>
      <xdr:col>19</xdr:col>
      <xdr:colOff>295275</xdr:colOff>
      <xdr:row>57</xdr:row>
      <xdr:rowOff>161925</xdr:rowOff>
    </xdr:to>
    <xdr:sp macro="" textlink="">
      <xdr:nvSpPr>
        <xdr:cNvPr id="7761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72009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4</xdr:row>
      <xdr:rowOff>0</xdr:rowOff>
    </xdr:from>
    <xdr:to>
      <xdr:col>19</xdr:col>
      <xdr:colOff>295275</xdr:colOff>
      <xdr:row>5</xdr:row>
      <xdr:rowOff>114300</xdr:rowOff>
    </xdr:to>
    <xdr:sp macro="" textlink="">
      <xdr:nvSpPr>
        <xdr:cNvPr id="77613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809625"/>
          <a:ext cx="2952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3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4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4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4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4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4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4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4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4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5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615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5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114300</xdr:rowOff>
    </xdr:to>
    <xdr:sp macro="" textlink="">
      <xdr:nvSpPr>
        <xdr:cNvPr id="77615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47625</xdr:rowOff>
    </xdr:to>
    <xdr:sp macro="" textlink="">
      <xdr:nvSpPr>
        <xdr:cNvPr id="77615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5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5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5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5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5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6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6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6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6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6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6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6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616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6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114300</xdr:rowOff>
    </xdr:to>
    <xdr:sp macro="" textlink="">
      <xdr:nvSpPr>
        <xdr:cNvPr id="77616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47625</xdr:rowOff>
    </xdr:to>
    <xdr:sp macro="" textlink="">
      <xdr:nvSpPr>
        <xdr:cNvPr id="77617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381000</xdr:rowOff>
    </xdr:to>
    <xdr:sp macro="" textlink="">
      <xdr:nvSpPr>
        <xdr:cNvPr id="77617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7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617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7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209550</xdr:rowOff>
    </xdr:to>
    <xdr:sp macro="" textlink="">
      <xdr:nvSpPr>
        <xdr:cNvPr id="77617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617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7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7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8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8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8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8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8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618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8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8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8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8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9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619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1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1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1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1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2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722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209550</xdr:rowOff>
    </xdr:to>
    <xdr:sp macro="" textlink="">
      <xdr:nvSpPr>
        <xdr:cNvPr id="77722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2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722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722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2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19</xdr:col>
      <xdr:colOff>295275</xdr:colOff>
      <xdr:row>5</xdr:row>
      <xdr:rowOff>114300</xdr:rowOff>
    </xdr:to>
    <xdr:sp macro="" textlink="">
      <xdr:nvSpPr>
        <xdr:cNvPr id="77722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809625"/>
          <a:ext cx="2952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2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2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3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3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3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3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3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3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3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3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3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3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72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724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114300</xdr:rowOff>
    </xdr:to>
    <xdr:sp macro="" textlink="">
      <xdr:nvSpPr>
        <xdr:cNvPr id="77724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47625</xdr:rowOff>
    </xdr:to>
    <xdr:sp macro="" textlink="">
      <xdr:nvSpPr>
        <xdr:cNvPr id="77724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4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4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4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4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4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4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5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5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5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5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5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5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725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725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114300</xdr:rowOff>
    </xdr:to>
    <xdr:sp macro="" textlink="">
      <xdr:nvSpPr>
        <xdr:cNvPr id="77725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47625</xdr:rowOff>
    </xdr:to>
    <xdr:sp macro="" textlink="">
      <xdr:nvSpPr>
        <xdr:cNvPr id="77725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390525</xdr:rowOff>
    </xdr:to>
    <xdr:sp macro="" textlink="">
      <xdr:nvSpPr>
        <xdr:cNvPr id="77726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6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114300</xdr:rowOff>
    </xdr:to>
    <xdr:sp macro="" textlink="">
      <xdr:nvSpPr>
        <xdr:cNvPr id="77726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6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209550</xdr:rowOff>
    </xdr:to>
    <xdr:sp macro="" textlink="">
      <xdr:nvSpPr>
        <xdr:cNvPr id="77726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114300</xdr:rowOff>
    </xdr:to>
    <xdr:sp macro="" textlink="">
      <xdr:nvSpPr>
        <xdr:cNvPr id="77726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0"/>
          <a:ext cx="295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6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6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6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6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7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7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7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7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727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7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7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7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8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8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8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8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72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209550</xdr:rowOff>
    </xdr:to>
    <xdr:sp macro="" textlink="">
      <xdr:nvSpPr>
        <xdr:cNvPr id="7772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190500</xdr:rowOff>
    </xdr:to>
    <xdr:sp macro="" textlink="">
      <xdr:nvSpPr>
        <xdr:cNvPr id="77728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0"/>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728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729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0</xdr:row>
      <xdr:rowOff>0</xdr:rowOff>
    </xdr:from>
    <xdr:to>
      <xdr:col>19</xdr:col>
      <xdr:colOff>295275</xdr:colOff>
      <xdr:row>1</xdr:row>
      <xdr:rowOff>161925</xdr:rowOff>
    </xdr:to>
    <xdr:sp macro="" textlink="">
      <xdr:nvSpPr>
        <xdr:cNvPr id="77729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0"/>
          <a:ext cx="2952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30</xdr:row>
      <xdr:rowOff>0</xdr:rowOff>
    </xdr:from>
    <xdr:to>
      <xdr:col>19</xdr:col>
      <xdr:colOff>295275</xdr:colOff>
      <xdr:row>57</xdr:row>
      <xdr:rowOff>161925</xdr:rowOff>
    </xdr:to>
    <xdr:sp macro="" textlink="">
      <xdr:nvSpPr>
        <xdr:cNvPr id="77729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72009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30</xdr:row>
      <xdr:rowOff>0</xdr:rowOff>
    </xdr:from>
    <xdr:to>
      <xdr:col>19</xdr:col>
      <xdr:colOff>295275</xdr:colOff>
      <xdr:row>57</xdr:row>
      <xdr:rowOff>161925</xdr:rowOff>
    </xdr:to>
    <xdr:sp macro="" textlink="">
      <xdr:nvSpPr>
        <xdr:cNvPr id="77729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7200900"/>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xdr:row>
      <xdr:rowOff>0</xdr:rowOff>
    </xdr:from>
    <xdr:to>
      <xdr:col>19</xdr:col>
      <xdr:colOff>295275</xdr:colOff>
      <xdr:row>5</xdr:row>
      <xdr:rowOff>114300</xdr:rowOff>
    </xdr:to>
    <xdr:sp macro="" textlink="">
      <xdr:nvSpPr>
        <xdr:cNvPr id="77729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809625"/>
          <a:ext cx="2952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37</xdr:row>
      <xdr:rowOff>0</xdr:rowOff>
    </xdr:from>
    <xdr:to>
      <xdr:col>19</xdr:col>
      <xdr:colOff>342900</xdr:colOff>
      <xdr:row>58</xdr:row>
      <xdr:rowOff>66675</xdr:rowOff>
    </xdr:to>
    <xdr:sp macro="" textlink="">
      <xdr:nvSpPr>
        <xdr:cNvPr id="77729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38</xdr:row>
      <xdr:rowOff>0</xdr:rowOff>
    </xdr:from>
    <xdr:to>
      <xdr:col>19</xdr:col>
      <xdr:colOff>342900</xdr:colOff>
      <xdr:row>58</xdr:row>
      <xdr:rowOff>66675</xdr:rowOff>
    </xdr:to>
    <xdr:sp macro="" textlink="">
      <xdr:nvSpPr>
        <xdr:cNvPr id="77729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39</xdr:row>
      <xdr:rowOff>0</xdr:rowOff>
    </xdr:from>
    <xdr:to>
      <xdr:col>19</xdr:col>
      <xdr:colOff>342900</xdr:colOff>
      <xdr:row>58</xdr:row>
      <xdr:rowOff>66675</xdr:rowOff>
    </xdr:to>
    <xdr:sp macro="" textlink="">
      <xdr:nvSpPr>
        <xdr:cNvPr id="77729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40</xdr:row>
      <xdr:rowOff>0</xdr:rowOff>
    </xdr:from>
    <xdr:to>
      <xdr:col>19</xdr:col>
      <xdr:colOff>342900</xdr:colOff>
      <xdr:row>58</xdr:row>
      <xdr:rowOff>66675</xdr:rowOff>
    </xdr:to>
    <xdr:sp macro="" textlink="">
      <xdr:nvSpPr>
        <xdr:cNvPr id="77729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41</xdr:row>
      <xdr:rowOff>0</xdr:rowOff>
    </xdr:from>
    <xdr:to>
      <xdr:col>19</xdr:col>
      <xdr:colOff>342900</xdr:colOff>
      <xdr:row>58</xdr:row>
      <xdr:rowOff>66675</xdr:rowOff>
    </xdr:to>
    <xdr:sp macro="" textlink="">
      <xdr:nvSpPr>
        <xdr:cNvPr id="77729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42</xdr:row>
      <xdr:rowOff>0</xdr:rowOff>
    </xdr:from>
    <xdr:to>
      <xdr:col>19</xdr:col>
      <xdr:colOff>342900</xdr:colOff>
      <xdr:row>58</xdr:row>
      <xdr:rowOff>66675</xdr:rowOff>
    </xdr:to>
    <xdr:sp macro="" textlink="">
      <xdr:nvSpPr>
        <xdr:cNvPr id="77730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43</xdr:row>
      <xdr:rowOff>0</xdr:rowOff>
    </xdr:from>
    <xdr:to>
      <xdr:col>19</xdr:col>
      <xdr:colOff>342900</xdr:colOff>
      <xdr:row>58</xdr:row>
      <xdr:rowOff>66675</xdr:rowOff>
    </xdr:to>
    <xdr:sp macro="" textlink="">
      <xdr:nvSpPr>
        <xdr:cNvPr id="77730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44</xdr:row>
      <xdr:rowOff>0</xdr:rowOff>
    </xdr:from>
    <xdr:to>
      <xdr:col>19</xdr:col>
      <xdr:colOff>342900</xdr:colOff>
      <xdr:row>58</xdr:row>
      <xdr:rowOff>66675</xdr:rowOff>
    </xdr:to>
    <xdr:sp macro="" textlink="">
      <xdr:nvSpPr>
        <xdr:cNvPr id="77730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45</xdr:row>
      <xdr:rowOff>0</xdr:rowOff>
    </xdr:from>
    <xdr:to>
      <xdr:col>19</xdr:col>
      <xdr:colOff>342900</xdr:colOff>
      <xdr:row>58</xdr:row>
      <xdr:rowOff>66675</xdr:rowOff>
    </xdr:to>
    <xdr:sp macro="" textlink="">
      <xdr:nvSpPr>
        <xdr:cNvPr id="77730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46</xdr:row>
      <xdr:rowOff>0</xdr:rowOff>
    </xdr:from>
    <xdr:to>
      <xdr:col>19</xdr:col>
      <xdr:colOff>342900</xdr:colOff>
      <xdr:row>58</xdr:row>
      <xdr:rowOff>66675</xdr:rowOff>
    </xdr:to>
    <xdr:sp macro="" textlink="">
      <xdr:nvSpPr>
        <xdr:cNvPr id="77730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47</xdr:row>
      <xdr:rowOff>0</xdr:rowOff>
    </xdr:from>
    <xdr:to>
      <xdr:col>19</xdr:col>
      <xdr:colOff>342900</xdr:colOff>
      <xdr:row>58</xdr:row>
      <xdr:rowOff>66675</xdr:rowOff>
    </xdr:to>
    <xdr:sp macro="" textlink="">
      <xdr:nvSpPr>
        <xdr:cNvPr id="77730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48</xdr:row>
      <xdr:rowOff>0</xdr:rowOff>
    </xdr:from>
    <xdr:to>
      <xdr:col>19</xdr:col>
      <xdr:colOff>342900</xdr:colOff>
      <xdr:row>58</xdr:row>
      <xdr:rowOff>66675</xdr:rowOff>
    </xdr:to>
    <xdr:sp macro="" textlink="">
      <xdr:nvSpPr>
        <xdr:cNvPr id="77730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49</xdr:row>
      <xdr:rowOff>0</xdr:rowOff>
    </xdr:from>
    <xdr:to>
      <xdr:col>19</xdr:col>
      <xdr:colOff>342900</xdr:colOff>
      <xdr:row>58</xdr:row>
      <xdr:rowOff>66675</xdr:rowOff>
    </xdr:to>
    <xdr:sp macro="" textlink="">
      <xdr:nvSpPr>
        <xdr:cNvPr id="77730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50</xdr:row>
      <xdr:rowOff>0</xdr:rowOff>
    </xdr:from>
    <xdr:to>
      <xdr:col>19</xdr:col>
      <xdr:colOff>342900</xdr:colOff>
      <xdr:row>58</xdr:row>
      <xdr:rowOff>57150</xdr:rowOff>
    </xdr:to>
    <xdr:sp macro="" textlink="">
      <xdr:nvSpPr>
        <xdr:cNvPr id="77730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51</xdr:row>
      <xdr:rowOff>0</xdr:rowOff>
    </xdr:from>
    <xdr:to>
      <xdr:col>19</xdr:col>
      <xdr:colOff>342900</xdr:colOff>
      <xdr:row>57</xdr:row>
      <xdr:rowOff>219075</xdr:rowOff>
    </xdr:to>
    <xdr:sp macro="" textlink="">
      <xdr:nvSpPr>
        <xdr:cNvPr id="77730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37</xdr:row>
      <xdr:rowOff>0</xdr:rowOff>
    </xdr:from>
    <xdr:to>
      <xdr:col>19</xdr:col>
      <xdr:colOff>342900</xdr:colOff>
      <xdr:row>58</xdr:row>
      <xdr:rowOff>66675</xdr:rowOff>
    </xdr:to>
    <xdr:sp macro="" textlink="">
      <xdr:nvSpPr>
        <xdr:cNvPr id="7773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38</xdr:row>
      <xdr:rowOff>0</xdr:rowOff>
    </xdr:from>
    <xdr:to>
      <xdr:col>19</xdr:col>
      <xdr:colOff>342900</xdr:colOff>
      <xdr:row>58</xdr:row>
      <xdr:rowOff>66675</xdr:rowOff>
    </xdr:to>
    <xdr:sp macro="" textlink="">
      <xdr:nvSpPr>
        <xdr:cNvPr id="7773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39</xdr:row>
      <xdr:rowOff>0</xdr:rowOff>
    </xdr:from>
    <xdr:to>
      <xdr:col>19</xdr:col>
      <xdr:colOff>342900</xdr:colOff>
      <xdr:row>58</xdr:row>
      <xdr:rowOff>66675</xdr:rowOff>
    </xdr:to>
    <xdr:sp macro="" textlink="">
      <xdr:nvSpPr>
        <xdr:cNvPr id="7773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40</xdr:row>
      <xdr:rowOff>0</xdr:rowOff>
    </xdr:from>
    <xdr:to>
      <xdr:col>19</xdr:col>
      <xdr:colOff>342900</xdr:colOff>
      <xdr:row>58</xdr:row>
      <xdr:rowOff>66675</xdr:rowOff>
    </xdr:to>
    <xdr:sp macro="" textlink="">
      <xdr:nvSpPr>
        <xdr:cNvPr id="7773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41</xdr:row>
      <xdr:rowOff>0</xdr:rowOff>
    </xdr:from>
    <xdr:to>
      <xdr:col>19</xdr:col>
      <xdr:colOff>342900</xdr:colOff>
      <xdr:row>58</xdr:row>
      <xdr:rowOff>66675</xdr:rowOff>
    </xdr:to>
    <xdr:sp macro="" textlink="">
      <xdr:nvSpPr>
        <xdr:cNvPr id="77731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42</xdr:row>
      <xdr:rowOff>0</xdr:rowOff>
    </xdr:from>
    <xdr:to>
      <xdr:col>19</xdr:col>
      <xdr:colOff>342900</xdr:colOff>
      <xdr:row>58</xdr:row>
      <xdr:rowOff>66675</xdr:rowOff>
    </xdr:to>
    <xdr:sp macro="" textlink="">
      <xdr:nvSpPr>
        <xdr:cNvPr id="77731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43</xdr:row>
      <xdr:rowOff>0</xdr:rowOff>
    </xdr:from>
    <xdr:to>
      <xdr:col>19</xdr:col>
      <xdr:colOff>342900</xdr:colOff>
      <xdr:row>58</xdr:row>
      <xdr:rowOff>66675</xdr:rowOff>
    </xdr:to>
    <xdr:sp macro="" textlink="">
      <xdr:nvSpPr>
        <xdr:cNvPr id="77731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44</xdr:row>
      <xdr:rowOff>0</xdr:rowOff>
    </xdr:from>
    <xdr:to>
      <xdr:col>19</xdr:col>
      <xdr:colOff>342900</xdr:colOff>
      <xdr:row>58</xdr:row>
      <xdr:rowOff>66675</xdr:rowOff>
    </xdr:to>
    <xdr:sp macro="" textlink="">
      <xdr:nvSpPr>
        <xdr:cNvPr id="7773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45</xdr:row>
      <xdr:rowOff>0</xdr:rowOff>
    </xdr:from>
    <xdr:to>
      <xdr:col>19</xdr:col>
      <xdr:colOff>342900</xdr:colOff>
      <xdr:row>58</xdr:row>
      <xdr:rowOff>66675</xdr:rowOff>
    </xdr:to>
    <xdr:sp macro="" textlink="">
      <xdr:nvSpPr>
        <xdr:cNvPr id="7773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46</xdr:row>
      <xdr:rowOff>0</xdr:rowOff>
    </xdr:from>
    <xdr:to>
      <xdr:col>19</xdr:col>
      <xdr:colOff>342900</xdr:colOff>
      <xdr:row>58</xdr:row>
      <xdr:rowOff>66675</xdr:rowOff>
    </xdr:to>
    <xdr:sp macro="" textlink="">
      <xdr:nvSpPr>
        <xdr:cNvPr id="7773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47</xdr:row>
      <xdr:rowOff>0</xdr:rowOff>
    </xdr:from>
    <xdr:to>
      <xdr:col>19</xdr:col>
      <xdr:colOff>342900</xdr:colOff>
      <xdr:row>58</xdr:row>
      <xdr:rowOff>66675</xdr:rowOff>
    </xdr:to>
    <xdr:sp macro="" textlink="">
      <xdr:nvSpPr>
        <xdr:cNvPr id="7773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48</xdr:row>
      <xdr:rowOff>0</xdr:rowOff>
    </xdr:from>
    <xdr:to>
      <xdr:col>19</xdr:col>
      <xdr:colOff>342900</xdr:colOff>
      <xdr:row>58</xdr:row>
      <xdr:rowOff>66675</xdr:rowOff>
    </xdr:to>
    <xdr:sp macro="" textlink="">
      <xdr:nvSpPr>
        <xdr:cNvPr id="7773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49</xdr:row>
      <xdr:rowOff>0</xdr:rowOff>
    </xdr:from>
    <xdr:to>
      <xdr:col>19</xdr:col>
      <xdr:colOff>342900</xdr:colOff>
      <xdr:row>58</xdr:row>
      <xdr:rowOff>66675</xdr:rowOff>
    </xdr:to>
    <xdr:sp macro="" textlink="">
      <xdr:nvSpPr>
        <xdr:cNvPr id="7773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50</xdr:row>
      <xdr:rowOff>0</xdr:rowOff>
    </xdr:from>
    <xdr:to>
      <xdr:col>19</xdr:col>
      <xdr:colOff>342900</xdr:colOff>
      <xdr:row>58</xdr:row>
      <xdr:rowOff>57150</xdr:rowOff>
    </xdr:to>
    <xdr:sp macro="" textlink="">
      <xdr:nvSpPr>
        <xdr:cNvPr id="7773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51</xdr:row>
      <xdr:rowOff>0</xdr:rowOff>
    </xdr:from>
    <xdr:to>
      <xdr:col>19</xdr:col>
      <xdr:colOff>342900</xdr:colOff>
      <xdr:row>57</xdr:row>
      <xdr:rowOff>219075</xdr:rowOff>
    </xdr:to>
    <xdr:sp macro="" textlink="">
      <xdr:nvSpPr>
        <xdr:cNvPr id="7773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30</xdr:row>
      <xdr:rowOff>0</xdr:rowOff>
    </xdr:from>
    <xdr:to>
      <xdr:col>19</xdr:col>
      <xdr:colOff>342900</xdr:colOff>
      <xdr:row>58</xdr:row>
      <xdr:rowOff>57150</xdr:rowOff>
    </xdr:to>
    <xdr:sp macro="" textlink="">
      <xdr:nvSpPr>
        <xdr:cNvPr id="77732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30</xdr:row>
      <xdr:rowOff>0</xdr:rowOff>
    </xdr:from>
    <xdr:to>
      <xdr:col>19</xdr:col>
      <xdr:colOff>342900</xdr:colOff>
      <xdr:row>58</xdr:row>
      <xdr:rowOff>28575</xdr:rowOff>
    </xdr:to>
    <xdr:sp macro="" textlink="">
      <xdr:nvSpPr>
        <xdr:cNvPr id="77732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37</xdr:row>
      <xdr:rowOff>0</xdr:rowOff>
    </xdr:from>
    <xdr:to>
      <xdr:col>19</xdr:col>
      <xdr:colOff>342900</xdr:colOff>
      <xdr:row>58</xdr:row>
      <xdr:rowOff>66675</xdr:rowOff>
    </xdr:to>
    <xdr:sp macro="" textlink="">
      <xdr:nvSpPr>
        <xdr:cNvPr id="77732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37</xdr:row>
      <xdr:rowOff>0</xdr:rowOff>
    </xdr:from>
    <xdr:to>
      <xdr:col>19</xdr:col>
      <xdr:colOff>342900</xdr:colOff>
      <xdr:row>58</xdr:row>
      <xdr:rowOff>114300</xdr:rowOff>
    </xdr:to>
    <xdr:sp macro="" textlink="">
      <xdr:nvSpPr>
        <xdr:cNvPr id="77732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38</xdr:row>
      <xdr:rowOff>0</xdr:rowOff>
    </xdr:from>
    <xdr:to>
      <xdr:col>19</xdr:col>
      <xdr:colOff>342900</xdr:colOff>
      <xdr:row>57</xdr:row>
      <xdr:rowOff>209550</xdr:rowOff>
    </xdr:to>
    <xdr:sp macro="" textlink="">
      <xdr:nvSpPr>
        <xdr:cNvPr id="77732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38</xdr:row>
      <xdr:rowOff>0</xdr:rowOff>
    </xdr:from>
    <xdr:to>
      <xdr:col>19</xdr:col>
      <xdr:colOff>342900</xdr:colOff>
      <xdr:row>58</xdr:row>
      <xdr:rowOff>66675</xdr:rowOff>
    </xdr:to>
    <xdr:sp macro="" textlink="">
      <xdr:nvSpPr>
        <xdr:cNvPr id="77733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39</xdr:row>
      <xdr:rowOff>0</xdr:rowOff>
    </xdr:from>
    <xdr:to>
      <xdr:col>19</xdr:col>
      <xdr:colOff>342900</xdr:colOff>
      <xdr:row>58</xdr:row>
      <xdr:rowOff>66675</xdr:rowOff>
    </xdr:to>
    <xdr:sp macro="" textlink="">
      <xdr:nvSpPr>
        <xdr:cNvPr id="77733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39</xdr:row>
      <xdr:rowOff>0</xdr:rowOff>
    </xdr:from>
    <xdr:to>
      <xdr:col>19</xdr:col>
      <xdr:colOff>342900</xdr:colOff>
      <xdr:row>58</xdr:row>
      <xdr:rowOff>66675</xdr:rowOff>
    </xdr:to>
    <xdr:sp macro="" textlink="">
      <xdr:nvSpPr>
        <xdr:cNvPr id="77733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40</xdr:row>
      <xdr:rowOff>0</xdr:rowOff>
    </xdr:from>
    <xdr:to>
      <xdr:col>19</xdr:col>
      <xdr:colOff>342900</xdr:colOff>
      <xdr:row>58</xdr:row>
      <xdr:rowOff>66675</xdr:rowOff>
    </xdr:to>
    <xdr:sp macro="" textlink="">
      <xdr:nvSpPr>
        <xdr:cNvPr id="77733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40</xdr:row>
      <xdr:rowOff>0</xdr:rowOff>
    </xdr:from>
    <xdr:to>
      <xdr:col>19</xdr:col>
      <xdr:colOff>342900</xdr:colOff>
      <xdr:row>58</xdr:row>
      <xdr:rowOff>66675</xdr:rowOff>
    </xdr:to>
    <xdr:sp macro="" textlink="">
      <xdr:nvSpPr>
        <xdr:cNvPr id="77733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41</xdr:row>
      <xdr:rowOff>0</xdr:rowOff>
    </xdr:from>
    <xdr:to>
      <xdr:col>19</xdr:col>
      <xdr:colOff>342900</xdr:colOff>
      <xdr:row>58</xdr:row>
      <xdr:rowOff>66675</xdr:rowOff>
    </xdr:to>
    <xdr:sp macro="" textlink="">
      <xdr:nvSpPr>
        <xdr:cNvPr id="77733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41</xdr:row>
      <xdr:rowOff>0</xdr:rowOff>
    </xdr:from>
    <xdr:to>
      <xdr:col>19</xdr:col>
      <xdr:colOff>342900</xdr:colOff>
      <xdr:row>58</xdr:row>
      <xdr:rowOff>66675</xdr:rowOff>
    </xdr:to>
    <xdr:sp macro="" textlink="">
      <xdr:nvSpPr>
        <xdr:cNvPr id="77733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41</xdr:row>
      <xdr:rowOff>0</xdr:rowOff>
    </xdr:from>
    <xdr:to>
      <xdr:col>19</xdr:col>
      <xdr:colOff>342900</xdr:colOff>
      <xdr:row>58</xdr:row>
      <xdr:rowOff>66675</xdr:rowOff>
    </xdr:to>
    <xdr:sp macro="" textlink="">
      <xdr:nvSpPr>
        <xdr:cNvPr id="77733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42</xdr:row>
      <xdr:rowOff>0</xdr:rowOff>
    </xdr:from>
    <xdr:to>
      <xdr:col>19</xdr:col>
      <xdr:colOff>342900</xdr:colOff>
      <xdr:row>58</xdr:row>
      <xdr:rowOff>66675</xdr:rowOff>
    </xdr:to>
    <xdr:sp macro="" textlink="">
      <xdr:nvSpPr>
        <xdr:cNvPr id="77733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42</xdr:row>
      <xdr:rowOff>0</xdr:rowOff>
    </xdr:from>
    <xdr:to>
      <xdr:col>19</xdr:col>
      <xdr:colOff>342900</xdr:colOff>
      <xdr:row>58</xdr:row>
      <xdr:rowOff>66675</xdr:rowOff>
    </xdr:to>
    <xdr:sp macro="" textlink="">
      <xdr:nvSpPr>
        <xdr:cNvPr id="77733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43</xdr:row>
      <xdr:rowOff>0</xdr:rowOff>
    </xdr:from>
    <xdr:to>
      <xdr:col>19</xdr:col>
      <xdr:colOff>342900</xdr:colOff>
      <xdr:row>58</xdr:row>
      <xdr:rowOff>66675</xdr:rowOff>
    </xdr:to>
    <xdr:sp macro="" textlink="">
      <xdr:nvSpPr>
        <xdr:cNvPr id="77734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43</xdr:row>
      <xdr:rowOff>0</xdr:rowOff>
    </xdr:from>
    <xdr:to>
      <xdr:col>19</xdr:col>
      <xdr:colOff>342900</xdr:colOff>
      <xdr:row>58</xdr:row>
      <xdr:rowOff>66675</xdr:rowOff>
    </xdr:to>
    <xdr:sp macro="" textlink="">
      <xdr:nvSpPr>
        <xdr:cNvPr id="77734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44</xdr:row>
      <xdr:rowOff>0</xdr:rowOff>
    </xdr:from>
    <xdr:to>
      <xdr:col>19</xdr:col>
      <xdr:colOff>342900</xdr:colOff>
      <xdr:row>58</xdr:row>
      <xdr:rowOff>66675</xdr:rowOff>
    </xdr:to>
    <xdr:sp macro="" textlink="">
      <xdr:nvSpPr>
        <xdr:cNvPr id="77734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44</xdr:row>
      <xdr:rowOff>0</xdr:rowOff>
    </xdr:from>
    <xdr:to>
      <xdr:col>19</xdr:col>
      <xdr:colOff>342900</xdr:colOff>
      <xdr:row>58</xdr:row>
      <xdr:rowOff>66675</xdr:rowOff>
    </xdr:to>
    <xdr:sp macro="" textlink="">
      <xdr:nvSpPr>
        <xdr:cNvPr id="77734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45</xdr:row>
      <xdr:rowOff>0</xdr:rowOff>
    </xdr:from>
    <xdr:to>
      <xdr:col>19</xdr:col>
      <xdr:colOff>342900</xdr:colOff>
      <xdr:row>58</xdr:row>
      <xdr:rowOff>66675</xdr:rowOff>
    </xdr:to>
    <xdr:sp macro="" textlink="">
      <xdr:nvSpPr>
        <xdr:cNvPr id="77734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45</xdr:row>
      <xdr:rowOff>0</xdr:rowOff>
    </xdr:from>
    <xdr:to>
      <xdr:col>19</xdr:col>
      <xdr:colOff>342900</xdr:colOff>
      <xdr:row>58</xdr:row>
      <xdr:rowOff>66675</xdr:rowOff>
    </xdr:to>
    <xdr:sp macro="" textlink="">
      <xdr:nvSpPr>
        <xdr:cNvPr id="77734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46</xdr:row>
      <xdr:rowOff>0</xdr:rowOff>
    </xdr:from>
    <xdr:to>
      <xdr:col>19</xdr:col>
      <xdr:colOff>342900</xdr:colOff>
      <xdr:row>58</xdr:row>
      <xdr:rowOff>66675</xdr:rowOff>
    </xdr:to>
    <xdr:sp macro="" textlink="">
      <xdr:nvSpPr>
        <xdr:cNvPr id="77734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46</xdr:row>
      <xdr:rowOff>0</xdr:rowOff>
    </xdr:from>
    <xdr:to>
      <xdr:col>19</xdr:col>
      <xdr:colOff>342900</xdr:colOff>
      <xdr:row>58</xdr:row>
      <xdr:rowOff>66675</xdr:rowOff>
    </xdr:to>
    <xdr:sp macro="" textlink="">
      <xdr:nvSpPr>
        <xdr:cNvPr id="77734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47</xdr:row>
      <xdr:rowOff>0</xdr:rowOff>
    </xdr:from>
    <xdr:to>
      <xdr:col>19</xdr:col>
      <xdr:colOff>342900</xdr:colOff>
      <xdr:row>58</xdr:row>
      <xdr:rowOff>66675</xdr:rowOff>
    </xdr:to>
    <xdr:sp macro="" textlink="">
      <xdr:nvSpPr>
        <xdr:cNvPr id="77734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48</xdr:row>
      <xdr:rowOff>0</xdr:rowOff>
    </xdr:from>
    <xdr:to>
      <xdr:col>19</xdr:col>
      <xdr:colOff>342900</xdr:colOff>
      <xdr:row>58</xdr:row>
      <xdr:rowOff>66675</xdr:rowOff>
    </xdr:to>
    <xdr:sp macro="" textlink="">
      <xdr:nvSpPr>
        <xdr:cNvPr id="77734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48</xdr:row>
      <xdr:rowOff>0</xdr:rowOff>
    </xdr:from>
    <xdr:to>
      <xdr:col>19</xdr:col>
      <xdr:colOff>342900</xdr:colOff>
      <xdr:row>58</xdr:row>
      <xdr:rowOff>66675</xdr:rowOff>
    </xdr:to>
    <xdr:sp macro="" textlink="">
      <xdr:nvSpPr>
        <xdr:cNvPr id="77735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49</xdr:row>
      <xdr:rowOff>0</xdr:rowOff>
    </xdr:from>
    <xdr:to>
      <xdr:col>19</xdr:col>
      <xdr:colOff>342900</xdr:colOff>
      <xdr:row>58</xdr:row>
      <xdr:rowOff>114300</xdr:rowOff>
    </xdr:to>
    <xdr:sp macro="" textlink="">
      <xdr:nvSpPr>
        <xdr:cNvPr id="77735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49</xdr:row>
      <xdr:rowOff>0</xdr:rowOff>
    </xdr:from>
    <xdr:to>
      <xdr:col>19</xdr:col>
      <xdr:colOff>342900</xdr:colOff>
      <xdr:row>58</xdr:row>
      <xdr:rowOff>66675</xdr:rowOff>
    </xdr:to>
    <xdr:sp macro="" textlink="">
      <xdr:nvSpPr>
        <xdr:cNvPr id="77735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50</xdr:row>
      <xdr:rowOff>0</xdr:rowOff>
    </xdr:from>
    <xdr:to>
      <xdr:col>19</xdr:col>
      <xdr:colOff>342900</xdr:colOff>
      <xdr:row>58</xdr:row>
      <xdr:rowOff>66675</xdr:rowOff>
    </xdr:to>
    <xdr:sp macro="" textlink="">
      <xdr:nvSpPr>
        <xdr:cNvPr id="77735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50</xdr:row>
      <xdr:rowOff>0</xdr:rowOff>
    </xdr:from>
    <xdr:to>
      <xdr:col>19</xdr:col>
      <xdr:colOff>342900</xdr:colOff>
      <xdr:row>58</xdr:row>
      <xdr:rowOff>66675</xdr:rowOff>
    </xdr:to>
    <xdr:sp macro="" textlink="">
      <xdr:nvSpPr>
        <xdr:cNvPr id="77735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51</xdr:row>
      <xdr:rowOff>0</xdr:rowOff>
    </xdr:from>
    <xdr:to>
      <xdr:col>19</xdr:col>
      <xdr:colOff>342900</xdr:colOff>
      <xdr:row>58</xdr:row>
      <xdr:rowOff>57150</xdr:rowOff>
    </xdr:to>
    <xdr:sp macro="" textlink="">
      <xdr:nvSpPr>
        <xdr:cNvPr id="77735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45</xdr:row>
      <xdr:rowOff>0</xdr:rowOff>
    </xdr:from>
    <xdr:to>
      <xdr:col>19</xdr:col>
      <xdr:colOff>342900</xdr:colOff>
      <xdr:row>58</xdr:row>
      <xdr:rowOff>66675</xdr:rowOff>
    </xdr:to>
    <xdr:sp macro="" textlink="">
      <xdr:nvSpPr>
        <xdr:cNvPr id="77735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30</xdr:row>
      <xdr:rowOff>0</xdr:rowOff>
    </xdr:from>
    <xdr:to>
      <xdr:col>19</xdr:col>
      <xdr:colOff>342900</xdr:colOff>
      <xdr:row>58</xdr:row>
      <xdr:rowOff>57150</xdr:rowOff>
    </xdr:to>
    <xdr:sp macro="" textlink="">
      <xdr:nvSpPr>
        <xdr:cNvPr id="77735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37</xdr:row>
      <xdr:rowOff>0</xdr:rowOff>
    </xdr:from>
    <xdr:to>
      <xdr:col>19</xdr:col>
      <xdr:colOff>342900</xdr:colOff>
      <xdr:row>58</xdr:row>
      <xdr:rowOff>66675</xdr:rowOff>
    </xdr:to>
    <xdr:sp macro="" textlink="">
      <xdr:nvSpPr>
        <xdr:cNvPr id="77735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38</xdr:row>
      <xdr:rowOff>0</xdr:rowOff>
    </xdr:from>
    <xdr:to>
      <xdr:col>19</xdr:col>
      <xdr:colOff>342900</xdr:colOff>
      <xdr:row>58</xdr:row>
      <xdr:rowOff>66675</xdr:rowOff>
    </xdr:to>
    <xdr:sp macro="" textlink="">
      <xdr:nvSpPr>
        <xdr:cNvPr id="77735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39</xdr:row>
      <xdr:rowOff>0</xdr:rowOff>
    </xdr:from>
    <xdr:to>
      <xdr:col>19</xdr:col>
      <xdr:colOff>342900</xdr:colOff>
      <xdr:row>58</xdr:row>
      <xdr:rowOff>66675</xdr:rowOff>
    </xdr:to>
    <xdr:sp macro="" textlink="">
      <xdr:nvSpPr>
        <xdr:cNvPr id="77736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40</xdr:row>
      <xdr:rowOff>0</xdr:rowOff>
    </xdr:from>
    <xdr:to>
      <xdr:col>19</xdr:col>
      <xdr:colOff>342900</xdr:colOff>
      <xdr:row>58</xdr:row>
      <xdr:rowOff>66675</xdr:rowOff>
    </xdr:to>
    <xdr:sp macro="" textlink="">
      <xdr:nvSpPr>
        <xdr:cNvPr id="77736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41</xdr:row>
      <xdr:rowOff>0</xdr:rowOff>
    </xdr:from>
    <xdr:to>
      <xdr:col>19</xdr:col>
      <xdr:colOff>342900</xdr:colOff>
      <xdr:row>58</xdr:row>
      <xdr:rowOff>66675</xdr:rowOff>
    </xdr:to>
    <xdr:sp macro="" textlink="">
      <xdr:nvSpPr>
        <xdr:cNvPr id="77736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42</xdr:row>
      <xdr:rowOff>0</xdr:rowOff>
    </xdr:from>
    <xdr:to>
      <xdr:col>19</xdr:col>
      <xdr:colOff>342900</xdr:colOff>
      <xdr:row>58</xdr:row>
      <xdr:rowOff>66675</xdr:rowOff>
    </xdr:to>
    <xdr:sp macro="" textlink="">
      <xdr:nvSpPr>
        <xdr:cNvPr id="77736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43</xdr:row>
      <xdr:rowOff>0</xdr:rowOff>
    </xdr:from>
    <xdr:to>
      <xdr:col>19</xdr:col>
      <xdr:colOff>342900</xdr:colOff>
      <xdr:row>58</xdr:row>
      <xdr:rowOff>66675</xdr:rowOff>
    </xdr:to>
    <xdr:sp macro="" textlink="">
      <xdr:nvSpPr>
        <xdr:cNvPr id="7773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44</xdr:row>
      <xdr:rowOff>0</xdr:rowOff>
    </xdr:from>
    <xdr:to>
      <xdr:col>19</xdr:col>
      <xdr:colOff>342900</xdr:colOff>
      <xdr:row>58</xdr:row>
      <xdr:rowOff>66675</xdr:rowOff>
    </xdr:to>
    <xdr:sp macro="" textlink="">
      <xdr:nvSpPr>
        <xdr:cNvPr id="7773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45</xdr:row>
      <xdr:rowOff>0</xdr:rowOff>
    </xdr:from>
    <xdr:to>
      <xdr:col>19</xdr:col>
      <xdr:colOff>342900</xdr:colOff>
      <xdr:row>58</xdr:row>
      <xdr:rowOff>66675</xdr:rowOff>
    </xdr:to>
    <xdr:sp macro="" textlink="">
      <xdr:nvSpPr>
        <xdr:cNvPr id="77736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46</xdr:row>
      <xdr:rowOff>0</xdr:rowOff>
    </xdr:from>
    <xdr:to>
      <xdr:col>19</xdr:col>
      <xdr:colOff>342900</xdr:colOff>
      <xdr:row>58</xdr:row>
      <xdr:rowOff>57150</xdr:rowOff>
    </xdr:to>
    <xdr:sp macro="" textlink="">
      <xdr:nvSpPr>
        <xdr:cNvPr id="77736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47</xdr:row>
      <xdr:rowOff>0</xdr:rowOff>
    </xdr:from>
    <xdr:to>
      <xdr:col>19</xdr:col>
      <xdr:colOff>342900</xdr:colOff>
      <xdr:row>57</xdr:row>
      <xdr:rowOff>209550</xdr:rowOff>
    </xdr:to>
    <xdr:sp macro="" textlink="">
      <xdr:nvSpPr>
        <xdr:cNvPr id="77736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50</xdr:row>
      <xdr:rowOff>0</xdr:rowOff>
    </xdr:from>
    <xdr:to>
      <xdr:col>19</xdr:col>
      <xdr:colOff>342900</xdr:colOff>
      <xdr:row>57</xdr:row>
      <xdr:rowOff>209550</xdr:rowOff>
    </xdr:to>
    <xdr:sp macro="" textlink="">
      <xdr:nvSpPr>
        <xdr:cNvPr id="77736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72009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30</xdr:row>
      <xdr:rowOff>0</xdr:rowOff>
    </xdr:from>
    <xdr:to>
      <xdr:col>19</xdr:col>
      <xdr:colOff>342900</xdr:colOff>
      <xdr:row>58</xdr:row>
      <xdr:rowOff>57150</xdr:rowOff>
    </xdr:to>
    <xdr:sp macro="" textlink="">
      <xdr:nvSpPr>
        <xdr:cNvPr id="77737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37</xdr:row>
      <xdr:rowOff>0</xdr:rowOff>
    </xdr:from>
    <xdr:to>
      <xdr:col>19</xdr:col>
      <xdr:colOff>342900</xdr:colOff>
      <xdr:row>58</xdr:row>
      <xdr:rowOff>66675</xdr:rowOff>
    </xdr:to>
    <xdr:sp macro="" textlink="">
      <xdr:nvSpPr>
        <xdr:cNvPr id="77737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38</xdr:row>
      <xdr:rowOff>0</xdr:rowOff>
    </xdr:from>
    <xdr:to>
      <xdr:col>19</xdr:col>
      <xdr:colOff>342900</xdr:colOff>
      <xdr:row>58</xdr:row>
      <xdr:rowOff>66675</xdr:rowOff>
    </xdr:to>
    <xdr:sp macro="" textlink="">
      <xdr:nvSpPr>
        <xdr:cNvPr id="77737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39</xdr:row>
      <xdr:rowOff>0</xdr:rowOff>
    </xdr:from>
    <xdr:to>
      <xdr:col>19</xdr:col>
      <xdr:colOff>342900</xdr:colOff>
      <xdr:row>58</xdr:row>
      <xdr:rowOff>66675</xdr:rowOff>
    </xdr:to>
    <xdr:sp macro="" textlink="">
      <xdr:nvSpPr>
        <xdr:cNvPr id="77737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40</xdr:row>
      <xdr:rowOff>0</xdr:rowOff>
    </xdr:from>
    <xdr:to>
      <xdr:col>19</xdr:col>
      <xdr:colOff>342900</xdr:colOff>
      <xdr:row>58</xdr:row>
      <xdr:rowOff>66675</xdr:rowOff>
    </xdr:to>
    <xdr:sp macro="" textlink="">
      <xdr:nvSpPr>
        <xdr:cNvPr id="77737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41</xdr:row>
      <xdr:rowOff>0</xdr:rowOff>
    </xdr:from>
    <xdr:to>
      <xdr:col>19</xdr:col>
      <xdr:colOff>342900</xdr:colOff>
      <xdr:row>58</xdr:row>
      <xdr:rowOff>66675</xdr:rowOff>
    </xdr:to>
    <xdr:sp macro="" textlink="">
      <xdr:nvSpPr>
        <xdr:cNvPr id="77737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42</xdr:row>
      <xdr:rowOff>0</xdr:rowOff>
    </xdr:from>
    <xdr:to>
      <xdr:col>19</xdr:col>
      <xdr:colOff>342900</xdr:colOff>
      <xdr:row>58</xdr:row>
      <xdr:rowOff>66675</xdr:rowOff>
    </xdr:to>
    <xdr:sp macro="" textlink="">
      <xdr:nvSpPr>
        <xdr:cNvPr id="77737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43</xdr:row>
      <xdr:rowOff>0</xdr:rowOff>
    </xdr:from>
    <xdr:to>
      <xdr:col>19</xdr:col>
      <xdr:colOff>342900</xdr:colOff>
      <xdr:row>58</xdr:row>
      <xdr:rowOff>66675</xdr:rowOff>
    </xdr:to>
    <xdr:sp macro="" textlink="">
      <xdr:nvSpPr>
        <xdr:cNvPr id="77737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44</xdr:row>
      <xdr:rowOff>0</xdr:rowOff>
    </xdr:from>
    <xdr:to>
      <xdr:col>19</xdr:col>
      <xdr:colOff>342900</xdr:colOff>
      <xdr:row>58</xdr:row>
      <xdr:rowOff>66675</xdr:rowOff>
    </xdr:to>
    <xdr:sp macro="" textlink="">
      <xdr:nvSpPr>
        <xdr:cNvPr id="7773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45</xdr:row>
      <xdr:rowOff>0</xdr:rowOff>
    </xdr:from>
    <xdr:to>
      <xdr:col>19</xdr:col>
      <xdr:colOff>342900</xdr:colOff>
      <xdr:row>58</xdr:row>
      <xdr:rowOff>66675</xdr:rowOff>
    </xdr:to>
    <xdr:sp macro="" textlink="">
      <xdr:nvSpPr>
        <xdr:cNvPr id="77737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46</xdr:row>
      <xdr:rowOff>0</xdr:rowOff>
    </xdr:from>
    <xdr:to>
      <xdr:col>19</xdr:col>
      <xdr:colOff>342900</xdr:colOff>
      <xdr:row>58</xdr:row>
      <xdr:rowOff>57150</xdr:rowOff>
    </xdr:to>
    <xdr:sp macro="" textlink="">
      <xdr:nvSpPr>
        <xdr:cNvPr id="77738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47</xdr:row>
      <xdr:rowOff>0</xdr:rowOff>
    </xdr:from>
    <xdr:to>
      <xdr:col>19</xdr:col>
      <xdr:colOff>342900</xdr:colOff>
      <xdr:row>57</xdr:row>
      <xdr:rowOff>209550</xdr:rowOff>
    </xdr:to>
    <xdr:sp macro="" textlink="">
      <xdr:nvSpPr>
        <xdr:cNvPr id="77738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50</xdr:row>
      <xdr:rowOff>0</xdr:rowOff>
    </xdr:from>
    <xdr:to>
      <xdr:col>19</xdr:col>
      <xdr:colOff>342900</xdr:colOff>
      <xdr:row>57</xdr:row>
      <xdr:rowOff>209550</xdr:rowOff>
    </xdr:to>
    <xdr:sp macro="" textlink="">
      <xdr:nvSpPr>
        <xdr:cNvPr id="77738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91650" y="72009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37</xdr:row>
      <xdr:rowOff>0</xdr:rowOff>
    </xdr:from>
    <xdr:to>
      <xdr:col>19</xdr:col>
      <xdr:colOff>152400</xdr:colOff>
      <xdr:row>57</xdr:row>
      <xdr:rowOff>219075</xdr:rowOff>
    </xdr:to>
    <xdr:sp macro="" textlink="">
      <xdr:nvSpPr>
        <xdr:cNvPr id="77738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1524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38</xdr:row>
      <xdr:rowOff>0</xdr:rowOff>
    </xdr:from>
    <xdr:to>
      <xdr:col>19</xdr:col>
      <xdr:colOff>152400</xdr:colOff>
      <xdr:row>58</xdr:row>
      <xdr:rowOff>66675</xdr:rowOff>
    </xdr:to>
    <xdr:sp macro="" textlink="">
      <xdr:nvSpPr>
        <xdr:cNvPr id="77738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39</xdr:row>
      <xdr:rowOff>0</xdr:rowOff>
    </xdr:from>
    <xdr:to>
      <xdr:col>19</xdr:col>
      <xdr:colOff>152400</xdr:colOff>
      <xdr:row>58</xdr:row>
      <xdr:rowOff>66675</xdr:rowOff>
    </xdr:to>
    <xdr:sp macro="" textlink="">
      <xdr:nvSpPr>
        <xdr:cNvPr id="77738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40</xdr:row>
      <xdr:rowOff>0</xdr:rowOff>
    </xdr:from>
    <xdr:to>
      <xdr:col>19</xdr:col>
      <xdr:colOff>152400</xdr:colOff>
      <xdr:row>58</xdr:row>
      <xdr:rowOff>66675</xdr:rowOff>
    </xdr:to>
    <xdr:sp macro="" textlink="">
      <xdr:nvSpPr>
        <xdr:cNvPr id="77738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40</xdr:row>
      <xdr:rowOff>0</xdr:rowOff>
    </xdr:from>
    <xdr:to>
      <xdr:col>19</xdr:col>
      <xdr:colOff>152400</xdr:colOff>
      <xdr:row>58</xdr:row>
      <xdr:rowOff>66675</xdr:rowOff>
    </xdr:to>
    <xdr:sp macro="" textlink="">
      <xdr:nvSpPr>
        <xdr:cNvPr id="77738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41</xdr:row>
      <xdr:rowOff>0</xdr:rowOff>
    </xdr:from>
    <xdr:to>
      <xdr:col>19</xdr:col>
      <xdr:colOff>152400</xdr:colOff>
      <xdr:row>58</xdr:row>
      <xdr:rowOff>66675</xdr:rowOff>
    </xdr:to>
    <xdr:sp macro="" textlink="">
      <xdr:nvSpPr>
        <xdr:cNvPr id="77738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42</xdr:row>
      <xdr:rowOff>0</xdr:rowOff>
    </xdr:from>
    <xdr:to>
      <xdr:col>19</xdr:col>
      <xdr:colOff>152400</xdr:colOff>
      <xdr:row>58</xdr:row>
      <xdr:rowOff>66675</xdr:rowOff>
    </xdr:to>
    <xdr:sp macro="" textlink="">
      <xdr:nvSpPr>
        <xdr:cNvPr id="77738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42</xdr:row>
      <xdr:rowOff>0</xdr:rowOff>
    </xdr:from>
    <xdr:to>
      <xdr:col>19</xdr:col>
      <xdr:colOff>152400</xdr:colOff>
      <xdr:row>58</xdr:row>
      <xdr:rowOff>66675</xdr:rowOff>
    </xdr:to>
    <xdr:sp macro="" textlink="">
      <xdr:nvSpPr>
        <xdr:cNvPr id="77739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43</xdr:row>
      <xdr:rowOff>0</xdr:rowOff>
    </xdr:from>
    <xdr:to>
      <xdr:col>19</xdr:col>
      <xdr:colOff>152400</xdr:colOff>
      <xdr:row>58</xdr:row>
      <xdr:rowOff>66675</xdr:rowOff>
    </xdr:to>
    <xdr:sp macro="" textlink="">
      <xdr:nvSpPr>
        <xdr:cNvPr id="7773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43</xdr:row>
      <xdr:rowOff>0</xdr:rowOff>
    </xdr:from>
    <xdr:to>
      <xdr:col>19</xdr:col>
      <xdr:colOff>152400</xdr:colOff>
      <xdr:row>58</xdr:row>
      <xdr:rowOff>66675</xdr:rowOff>
    </xdr:to>
    <xdr:sp macro="" textlink="">
      <xdr:nvSpPr>
        <xdr:cNvPr id="77739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44</xdr:row>
      <xdr:rowOff>0</xdr:rowOff>
    </xdr:from>
    <xdr:to>
      <xdr:col>19</xdr:col>
      <xdr:colOff>152400</xdr:colOff>
      <xdr:row>58</xdr:row>
      <xdr:rowOff>66675</xdr:rowOff>
    </xdr:to>
    <xdr:sp macro="" textlink="">
      <xdr:nvSpPr>
        <xdr:cNvPr id="77739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44</xdr:row>
      <xdr:rowOff>0</xdr:rowOff>
    </xdr:from>
    <xdr:to>
      <xdr:col>19</xdr:col>
      <xdr:colOff>152400</xdr:colOff>
      <xdr:row>58</xdr:row>
      <xdr:rowOff>66675</xdr:rowOff>
    </xdr:to>
    <xdr:sp macro="" textlink="">
      <xdr:nvSpPr>
        <xdr:cNvPr id="7773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45</xdr:row>
      <xdr:rowOff>0</xdr:rowOff>
    </xdr:from>
    <xdr:to>
      <xdr:col>19</xdr:col>
      <xdr:colOff>152400</xdr:colOff>
      <xdr:row>58</xdr:row>
      <xdr:rowOff>66675</xdr:rowOff>
    </xdr:to>
    <xdr:sp macro="" textlink="">
      <xdr:nvSpPr>
        <xdr:cNvPr id="77739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45</xdr:row>
      <xdr:rowOff>0</xdr:rowOff>
    </xdr:from>
    <xdr:to>
      <xdr:col>19</xdr:col>
      <xdr:colOff>152400</xdr:colOff>
      <xdr:row>58</xdr:row>
      <xdr:rowOff>66675</xdr:rowOff>
    </xdr:to>
    <xdr:sp macro="" textlink="">
      <xdr:nvSpPr>
        <xdr:cNvPr id="77739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46</xdr:row>
      <xdr:rowOff>0</xdr:rowOff>
    </xdr:from>
    <xdr:to>
      <xdr:col>19</xdr:col>
      <xdr:colOff>152400</xdr:colOff>
      <xdr:row>58</xdr:row>
      <xdr:rowOff>66675</xdr:rowOff>
    </xdr:to>
    <xdr:sp macro="" textlink="">
      <xdr:nvSpPr>
        <xdr:cNvPr id="77739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46</xdr:row>
      <xdr:rowOff>0</xdr:rowOff>
    </xdr:from>
    <xdr:to>
      <xdr:col>19</xdr:col>
      <xdr:colOff>152400</xdr:colOff>
      <xdr:row>58</xdr:row>
      <xdr:rowOff>66675</xdr:rowOff>
    </xdr:to>
    <xdr:sp macro="" textlink="">
      <xdr:nvSpPr>
        <xdr:cNvPr id="7773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46</xdr:row>
      <xdr:rowOff>0</xdr:rowOff>
    </xdr:from>
    <xdr:to>
      <xdr:col>19</xdr:col>
      <xdr:colOff>152400</xdr:colOff>
      <xdr:row>58</xdr:row>
      <xdr:rowOff>66675</xdr:rowOff>
    </xdr:to>
    <xdr:sp macro="" textlink="">
      <xdr:nvSpPr>
        <xdr:cNvPr id="77739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47</xdr:row>
      <xdr:rowOff>0</xdr:rowOff>
    </xdr:from>
    <xdr:to>
      <xdr:col>19</xdr:col>
      <xdr:colOff>152400</xdr:colOff>
      <xdr:row>58</xdr:row>
      <xdr:rowOff>114300</xdr:rowOff>
    </xdr:to>
    <xdr:sp macro="" textlink="">
      <xdr:nvSpPr>
        <xdr:cNvPr id="77740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1524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47</xdr:row>
      <xdr:rowOff>0</xdr:rowOff>
    </xdr:from>
    <xdr:to>
      <xdr:col>19</xdr:col>
      <xdr:colOff>152400</xdr:colOff>
      <xdr:row>58</xdr:row>
      <xdr:rowOff>66675</xdr:rowOff>
    </xdr:to>
    <xdr:sp macro="" textlink="">
      <xdr:nvSpPr>
        <xdr:cNvPr id="77740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48</xdr:row>
      <xdr:rowOff>0</xdr:rowOff>
    </xdr:from>
    <xdr:to>
      <xdr:col>19</xdr:col>
      <xdr:colOff>152400</xdr:colOff>
      <xdr:row>58</xdr:row>
      <xdr:rowOff>66675</xdr:rowOff>
    </xdr:to>
    <xdr:sp macro="" textlink="">
      <xdr:nvSpPr>
        <xdr:cNvPr id="77740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48</xdr:row>
      <xdr:rowOff>0</xdr:rowOff>
    </xdr:from>
    <xdr:to>
      <xdr:col>19</xdr:col>
      <xdr:colOff>152400</xdr:colOff>
      <xdr:row>58</xdr:row>
      <xdr:rowOff>66675</xdr:rowOff>
    </xdr:to>
    <xdr:sp macro="" textlink="">
      <xdr:nvSpPr>
        <xdr:cNvPr id="77740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1524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49</xdr:row>
      <xdr:rowOff>0</xdr:rowOff>
    </xdr:from>
    <xdr:to>
      <xdr:col>19</xdr:col>
      <xdr:colOff>152400</xdr:colOff>
      <xdr:row>58</xdr:row>
      <xdr:rowOff>57150</xdr:rowOff>
    </xdr:to>
    <xdr:sp macro="" textlink="">
      <xdr:nvSpPr>
        <xdr:cNvPr id="77740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28</xdr:row>
      <xdr:rowOff>0</xdr:rowOff>
    </xdr:from>
    <xdr:to>
      <xdr:col>19</xdr:col>
      <xdr:colOff>342900</xdr:colOff>
      <xdr:row>58</xdr:row>
      <xdr:rowOff>57150</xdr:rowOff>
    </xdr:to>
    <xdr:sp macro="" textlink="">
      <xdr:nvSpPr>
        <xdr:cNvPr id="77740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29</xdr:row>
      <xdr:rowOff>0</xdr:rowOff>
    </xdr:from>
    <xdr:to>
      <xdr:col>19</xdr:col>
      <xdr:colOff>342900</xdr:colOff>
      <xdr:row>58</xdr:row>
      <xdr:rowOff>9525</xdr:rowOff>
    </xdr:to>
    <xdr:sp macro="" textlink="">
      <xdr:nvSpPr>
        <xdr:cNvPr id="77740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28</xdr:row>
      <xdr:rowOff>0</xdr:rowOff>
    </xdr:from>
    <xdr:to>
      <xdr:col>19</xdr:col>
      <xdr:colOff>342900</xdr:colOff>
      <xdr:row>58</xdr:row>
      <xdr:rowOff>57150</xdr:rowOff>
    </xdr:to>
    <xdr:sp macro="" textlink="">
      <xdr:nvSpPr>
        <xdr:cNvPr id="77740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29</xdr:row>
      <xdr:rowOff>0</xdr:rowOff>
    </xdr:from>
    <xdr:to>
      <xdr:col>19</xdr:col>
      <xdr:colOff>342900</xdr:colOff>
      <xdr:row>58</xdr:row>
      <xdr:rowOff>9525</xdr:rowOff>
    </xdr:to>
    <xdr:sp macro="" textlink="">
      <xdr:nvSpPr>
        <xdr:cNvPr id="77740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28</xdr:row>
      <xdr:rowOff>0</xdr:rowOff>
    </xdr:from>
    <xdr:to>
      <xdr:col>19</xdr:col>
      <xdr:colOff>342900</xdr:colOff>
      <xdr:row>58</xdr:row>
      <xdr:rowOff>57150</xdr:rowOff>
    </xdr:to>
    <xdr:sp macro="" textlink="">
      <xdr:nvSpPr>
        <xdr:cNvPr id="77740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28</xdr:row>
      <xdr:rowOff>0</xdr:rowOff>
    </xdr:from>
    <xdr:to>
      <xdr:col>19</xdr:col>
      <xdr:colOff>342900</xdr:colOff>
      <xdr:row>58</xdr:row>
      <xdr:rowOff>57150</xdr:rowOff>
    </xdr:to>
    <xdr:sp macro="" textlink="">
      <xdr:nvSpPr>
        <xdr:cNvPr id="77741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29</xdr:row>
      <xdr:rowOff>0</xdr:rowOff>
    </xdr:from>
    <xdr:to>
      <xdr:col>19</xdr:col>
      <xdr:colOff>342900</xdr:colOff>
      <xdr:row>58</xdr:row>
      <xdr:rowOff>57150</xdr:rowOff>
    </xdr:to>
    <xdr:sp macro="" textlink="">
      <xdr:nvSpPr>
        <xdr:cNvPr id="77741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29</xdr:row>
      <xdr:rowOff>0</xdr:rowOff>
    </xdr:from>
    <xdr:to>
      <xdr:col>19</xdr:col>
      <xdr:colOff>342900</xdr:colOff>
      <xdr:row>58</xdr:row>
      <xdr:rowOff>57150</xdr:rowOff>
    </xdr:to>
    <xdr:sp macro="" textlink="">
      <xdr:nvSpPr>
        <xdr:cNvPr id="77741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30</xdr:row>
      <xdr:rowOff>0</xdr:rowOff>
    </xdr:from>
    <xdr:to>
      <xdr:col>19</xdr:col>
      <xdr:colOff>342900</xdr:colOff>
      <xdr:row>58</xdr:row>
      <xdr:rowOff>9525</xdr:rowOff>
    </xdr:to>
    <xdr:sp macro="" textlink="">
      <xdr:nvSpPr>
        <xdr:cNvPr id="77741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29</xdr:row>
      <xdr:rowOff>0</xdr:rowOff>
    </xdr:from>
    <xdr:to>
      <xdr:col>19</xdr:col>
      <xdr:colOff>342900</xdr:colOff>
      <xdr:row>58</xdr:row>
      <xdr:rowOff>57150</xdr:rowOff>
    </xdr:to>
    <xdr:sp macro="" textlink="">
      <xdr:nvSpPr>
        <xdr:cNvPr id="77741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30</xdr:row>
      <xdr:rowOff>0</xdr:rowOff>
    </xdr:from>
    <xdr:to>
      <xdr:col>19</xdr:col>
      <xdr:colOff>342900</xdr:colOff>
      <xdr:row>58</xdr:row>
      <xdr:rowOff>9525</xdr:rowOff>
    </xdr:to>
    <xdr:sp macro="" textlink="">
      <xdr:nvSpPr>
        <xdr:cNvPr id="77741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29</xdr:row>
      <xdr:rowOff>0</xdr:rowOff>
    </xdr:from>
    <xdr:to>
      <xdr:col>19</xdr:col>
      <xdr:colOff>342900</xdr:colOff>
      <xdr:row>58</xdr:row>
      <xdr:rowOff>57150</xdr:rowOff>
    </xdr:to>
    <xdr:sp macro="" textlink="">
      <xdr:nvSpPr>
        <xdr:cNvPr id="77741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29</xdr:row>
      <xdr:rowOff>0</xdr:rowOff>
    </xdr:from>
    <xdr:to>
      <xdr:col>19</xdr:col>
      <xdr:colOff>342900</xdr:colOff>
      <xdr:row>58</xdr:row>
      <xdr:rowOff>57150</xdr:rowOff>
    </xdr:to>
    <xdr:sp macro="" textlink="">
      <xdr:nvSpPr>
        <xdr:cNvPr id="77741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30</xdr:row>
      <xdr:rowOff>0</xdr:rowOff>
    </xdr:from>
    <xdr:to>
      <xdr:col>19</xdr:col>
      <xdr:colOff>342900</xdr:colOff>
      <xdr:row>58</xdr:row>
      <xdr:rowOff>57150</xdr:rowOff>
    </xdr:to>
    <xdr:sp macro="" textlink="">
      <xdr:nvSpPr>
        <xdr:cNvPr id="77741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30</xdr:row>
      <xdr:rowOff>0</xdr:rowOff>
    </xdr:from>
    <xdr:to>
      <xdr:col>19</xdr:col>
      <xdr:colOff>342900</xdr:colOff>
      <xdr:row>58</xdr:row>
      <xdr:rowOff>57150</xdr:rowOff>
    </xdr:to>
    <xdr:sp macro="" textlink="">
      <xdr:nvSpPr>
        <xdr:cNvPr id="77741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30</xdr:row>
      <xdr:rowOff>0</xdr:rowOff>
    </xdr:from>
    <xdr:to>
      <xdr:col>19</xdr:col>
      <xdr:colOff>342900</xdr:colOff>
      <xdr:row>58</xdr:row>
      <xdr:rowOff>57150</xdr:rowOff>
    </xdr:to>
    <xdr:sp macro="" textlink="">
      <xdr:nvSpPr>
        <xdr:cNvPr id="77742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30</xdr:row>
      <xdr:rowOff>0</xdr:rowOff>
    </xdr:from>
    <xdr:to>
      <xdr:col>19</xdr:col>
      <xdr:colOff>342900</xdr:colOff>
      <xdr:row>58</xdr:row>
      <xdr:rowOff>57150</xdr:rowOff>
    </xdr:to>
    <xdr:sp macro="" textlink="">
      <xdr:nvSpPr>
        <xdr:cNvPr id="77742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30</xdr:row>
      <xdr:rowOff>0</xdr:rowOff>
    </xdr:from>
    <xdr:to>
      <xdr:col>19</xdr:col>
      <xdr:colOff>342900</xdr:colOff>
      <xdr:row>58</xdr:row>
      <xdr:rowOff>57150</xdr:rowOff>
    </xdr:to>
    <xdr:sp macro="" textlink="">
      <xdr:nvSpPr>
        <xdr:cNvPr id="77742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51</xdr:row>
      <xdr:rowOff>0</xdr:rowOff>
    </xdr:from>
    <xdr:to>
      <xdr:col>19</xdr:col>
      <xdr:colOff>342900</xdr:colOff>
      <xdr:row>58</xdr:row>
      <xdr:rowOff>57150</xdr:rowOff>
    </xdr:to>
    <xdr:sp macro="" textlink="">
      <xdr:nvSpPr>
        <xdr:cNvPr id="7774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19</xdr:col>
      <xdr:colOff>342900</xdr:colOff>
      <xdr:row>57</xdr:row>
      <xdr:rowOff>209550</xdr:rowOff>
    </xdr:to>
    <xdr:sp macro="" textlink="">
      <xdr:nvSpPr>
        <xdr:cNvPr id="7774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51</xdr:row>
      <xdr:rowOff>0</xdr:rowOff>
    </xdr:from>
    <xdr:to>
      <xdr:col>19</xdr:col>
      <xdr:colOff>342900</xdr:colOff>
      <xdr:row>58</xdr:row>
      <xdr:rowOff>57150</xdr:rowOff>
    </xdr:to>
    <xdr:sp macro="" textlink="">
      <xdr:nvSpPr>
        <xdr:cNvPr id="7774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19</xdr:col>
      <xdr:colOff>342900</xdr:colOff>
      <xdr:row>57</xdr:row>
      <xdr:rowOff>209550</xdr:rowOff>
    </xdr:to>
    <xdr:sp macro="" textlink="">
      <xdr:nvSpPr>
        <xdr:cNvPr id="77742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51</xdr:row>
      <xdr:rowOff>0</xdr:rowOff>
    </xdr:from>
    <xdr:to>
      <xdr:col>19</xdr:col>
      <xdr:colOff>342900</xdr:colOff>
      <xdr:row>58</xdr:row>
      <xdr:rowOff>66675</xdr:rowOff>
    </xdr:to>
    <xdr:sp macro="" textlink="">
      <xdr:nvSpPr>
        <xdr:cNvPr id="77742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51</xdr:row>
      <xdr:rowOff>0</xdr:rowOff>
    </xdr:from>
    <xdr:to>
      <xdr:col>19</xdr:col>
      <xdr:colOff>342900</xdr:colOff>
      <xdr:row>58</xdr:row>
      <xdr:rowOff>66675</xdr:rowOff>
    </xdr:to>
    <xdr:sp macro="" textlink="">
      <xdr:nvSpPr>
        <xdr:cNvPr id="7774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19</xdr:col>
      <xdr:colOff>342900</xdr:colOff>
      <xdr:row>58</xdr:row>
      <xdr:rowOff>57150</xdr:rowOff>
    </xdr:to>
    <xdr:sp macro="" textlink="">
      <xdr:nvSpPr>
        <xdr:cNvPr id="7774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19</xdr:col>
      <xdr:colOff>342900</xdr:colOff>
      <xdr:row>58</xdr:row>
      <xdr:rowOff>57150</xdr:rowOff>
    </xdr:to>
    <xdr:sp macro="" textlink="">
      <xdr:nvSpPr>
        <xdr:cNvPr id="7774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53</xdr:row>
      <xdr:rowOff>0</xdr:rowOff>
    </xdr:from>
    <xdr:to>
      <xdr:col>19</xdr:col>
      <xdr:colOff>342900</xdr:colOff>
      <xdr:row>57</xdr:row>
      <xdr:rowOff>219075</xdr:rowOff>
    </xdr:to>
    <xdr:sp macro="" textlink="">
      <xdr:nvSpPr>
        <xdr:cNvPr id="7774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19</xdr:col>
      <xdr:colOff>342900</xdr:colOff>
      <xdr:row>58</xdr:row>
      <xdr:rowOff>57150</xdr:rowOff>
    </xdr:to>
    <xdr:sp macro="" textlink="">
      <xdr:nvSpPr>
        <xdr:cNvPr id="77743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53</xdr:row>
      <xdr:rowOff>0</xdr:rowOff>
    </xdr:from>
    <xdr:to>
      <xdr:col>19</xdr:col>
      <xdr:colOff>342900</xdr:colOff>
      <xdr:row>57</xdr:row>
      <xdr:rowOff>219075</xdr:rowOff>
    </xdr:to>
    <xdr:sp macro="" textlink="">
      <xdr:nvSpPr>
        <xdr:cNvPr id="77743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19</xdr:col>
      <xdr:colOff>342900</xdr:colOff>
      <xdr:row>58</xdr:row>
      <xdr:rowOff>66675</xdr:rowOff>
    </xdr:to>
    <xdr:sp macro="" textlink="">
      <xdr:nvSpPr>
        <xdr:cNvPr id="77743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19</xdr:col>
      <xdr:colOff>342900</xdr:colOff>
      <xdr:row>58</xdr:row>
      <xdr:rowOff>66675</xdr:rowOff>
    </xdr:to>
    <xdr:sp macro="" textlink="">
      <xdr:nvSpPr>
        <xdr:cNvPr id="77743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53</xdr:row>
      <xdr:rowOff>0</xdr:rowOff>
    </xdr:from>
    <xdr:to>
      <xdr:col>19</xdr:col>
      <xdr:colOff>342900</xdr:colOff>
      <xdr:row>58</xdr:row>
      <xdr:rowOff>57150</xdr:rowOff>
    </xdr:to>
    <xdr:sp macro="" textlink="">
      <xdr:nvSpPr>
        <xdr:cNvPr id="77743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53</xdr:row>
      <xdr:rowOff>0</xdr:rowOff>
    </xdr:from>
    <xdr:to>
      <xdr:col>19</xdr:col>
      <xdr:colOff>342900</xdr:colOff>
      <xdr:row>58</xdr:row>
      <xdr:rowOff>57150</xdr:rowOff>
    </xdr:to>
    <xdr:sp macro="" textlink="">
      <xdr:nvSpPr>
        <xdr:cNvPr id="77743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53</xdr:row>
      <xdr:rowOff>0</xdr:rowOff>
    </xdr:from>
    <xdr:to>
      <xdr:col>19</xdr:col>
      <xdr:colOff>342900</xdr:colOff>
      <xdr:row>58</xdr:row>
      <xdr:rowOff>57150</xdr:rowOff>
    </xdr:to>
    <xdr:sp macro="" textlink="">
      <xdr:nvSpPr>
        <xdr:cNvPr id="77743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53</xdr:row>
      <xdr:rowOff>0</xdr:rowOff>
    </xdr:from>
    <xdr:to>
      <xdr:col>19</xdr:col>
      <xdr:colOff>342900</xdr:colOff>
      <xdr:row>58</xdr:row>
      <xdr:rowOff>66675</xdr:rowOff>
    </xdr:to>
    <xdr:sp macro="" textlink="">
      <xdr:nvSpPr>
        <xdr:cNvPr id="77743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53</xdr:row>
      <xdr:rowOff>0</xdr:rowOff>
    </xdr:from>
    <xdr:to>
      <xdr:col>19</xdr:col>
      <xdr:colOff>342900</xdr:colOff>
      <xdr:row>58</xdr:row>
      <xdr:rowOff>66675</xdr:rowOff>
    </xdr:to>
    <xdr:sp macro="" textlink="">
      <xdr:nvSpPr>
        <xdr:cNvPr id="77744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53</xdr:row>
      <xdr:rowOff>0</xdr:rowOff>
    </xdr:from>
    <xdr:to>
      <xdr:col>19</xdr:col>
      <xdr:colOff>342900</xdr:colOff>
      <xdr:row>58</xdr:row>
      <xdr:rowOff>57150</xdr:rowOff>
    </xdr:to>
    <xdr:sp macro="" textlink="">
      <xdr:nvSpPr>
        <xdr:cNvPr id="77744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54</xdr:row>
      <xdr:rowOff>0</xdr:rowOff>
    </xdr:from>
    <xdr:to>
      <xdr:col>19</xdr:col>
      <xdr:colOff>342900</xdr:colOff>
      <xdr:row>57</xdr:row>
      <xdr:rowOff>209550</xdr:rowOff>
    </xdr:to>
    <xdr:sp macro="" textlink="">
      <xdr:nvSpPr>
        <xdr:cNvPr id="77744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53</xdr:row>
      <xdr:rowOff>0</xdr:rowOff>
    </xdr:from>
    <xdr:to>
      <xdr:col>19</xdr:col>
      <xdr:colOff>342900</xdr:colOff>
      <xdr:row>58</xdr:row>
      <xdr:rowOff>57150</xdr:rowOff>
    </xdr:to>
    <xdr:sp macro="" textlink="">
      <xdr:nvSpPr>
        <xdr:cNvPr id="77744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54</xdr:row>
      <xdr:rowOff>0</xdr:rowOff>
    </xdr:from>
    <xdr:to>
      <xdr:col>19</xdr:col>
      <xdr:colOff>342900</xdr:colOff>
      <xdr:row>57</xdr:row>
      <xdr:rowOff>209550</xdr:rowOff>
    </xdr:to>
    <xdr:sp macro="" textlink="">
      <xdr:nvSpPr>
        <xdr:cNvPr id="77744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53</xdr:row>
      <xdr:rowOff>0</xdr:rowOff>
    </xdr:from>
    <xdr:to>
      <xdr:col>19</xdr:col>
      <xdr:colOff>342900</xdr:colOff>
      <xdr:row>58</xdr:row>
      <xdr:rowOff>66675</xdr:rowOff>
    </xdr:to>
    <xdr:sp macro="" textlink="">
      <xdr:nvSpPr>
        <xdr:cNvPr id="77744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53</xdr:row>
      <xdr:rowOff>0</xdr:rowOff>
    </xdr:from>
    <xdr:to>
      <xdr:col>19</xdr:col>
      <xdr:colOff>342900</xdr:colOff>
      <xdr:row>58</xdr:row>
      <xdr:rowOff>66675</xdr:rowOff>
    </xdr:to>
    <xdr:sp macro="" textlink="">
      <xdr:nvSpPr>
        <xdr:cNvPr id="77744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54</xdr:row>
      <xdr:rowOff>0</xdr:rowOff>
    </xdr:from>
    <xdr:to>
      <xdr:col>19</xdr:col>
      <xdr:colOff>342900</xdr:colOff>
      <xdr:row>58</xdr:row>
      <xdr:rowOff>57150</xdr:rowOff>
    </xdr:to>
    <xdr:sp macro="" textlink="">
      <xdr:nvSpPr>
        <xdr:cNvPr id="7774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54</xdr:row>
      <xdr:rowOff>0</xdr:rowOff>
    </xdr:from>
    <xdr:to>
      <xdr:col>19</xdr:col>
      <xdr:colOff>342900</xdr:colOff>
      <xdr:row>58</xdr:row>
      <xdr:rowOff>57150</xdr:rowOff>
    </xdr:to>
    <xdr:sp macro="" textlink="">
      <xdr:nvSpPr>
        <xdr:cNvPr id="77744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54</xdr:row>
      <xdr:rowOff>0</xdr:rowOff>
    </xdr:from>
    <xdr:to>
      <xdr:col>19</xdr:col>
      <xdr:colOff>342900</xdr:colOff>
      <xdr:row>58</xdr:row>
      <xdr:rowOff>57150</xdr:rowOff>
    </xdr:to>
    <xdr:sp macro="" textlink="">
      <xdr:nvSpPr>
        <xdr:cNvPr id="77744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54</xdr:row>
      <xdr:rowOff>0</xdr:rowOff>
    </xdr:from>
    <xdr:to>
      <xdr:col>19</xdr:col>
      <xdr:colOff>342900</xdr:colOff>
      <xdr:row>58</xdr:row>
      <xdr:rowOff>66675</xdr:rowOff>
    </xdr:to>
    <xdr:sp macro="" textlink="">
      <xdr:nvSpPr>
        <xdr:cNvPr id="77745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54</xdr:row>
      <xdr:rowOff>0</xdr:rowOff>
    </xdr:from>
    <xdr:to>
      <xdr:col>19</xdr:col>
      <xdr:colOff>342900</xdr:colOff>
      <xdr:row>58</xdr:row>
      <xdr:rowOff>66675</xdr:rowOff>
    </xdr:to>
    <xdr:sp macro="" textlink="">
      <xdr:nvSpPr>
        <xdr:cNvPr id="77745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54</xdr:row>
      <xdr:rowOff>0</xdr:rowOff>
    </xdr:from>
    <xdr:to>
      <xdr:col>19</xdr:col>
      <xdr:colOff>342900</xdr:colOff>
      <xdr:row>58</xdr:row>
      <xdr:rowOff>57150</xdr:rowOff>
    </xdr:to>
    <xdr:sp macro="" textlink="">
      <xdr:nvSpPr>
        <xdr:cNvPr id="77745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55</xdr:row>
      <xdr:rowOff>0</xdr:rowOff>
    </xdr:from>
    <xdr:to>
      <xdr:col>19</xdr:col>
      <xdr:colOff>342900</xdr:colOff>
      <xdr:row>57</xdr:row>
      <xdr:rowOff>209550</xdr:rowOff>
    </xdr:to>
    <xdr:sp macro="" textlink="">
      <xdr:nvSpPr>
        <xdr:cNvPr id="77745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54</xdr:row>
      <xdr:rowOff>0</xdr:rowOff>
    </xdr:from>
    <xdr:to>
      <xdr:col>19</xdr:col>
      <xdr:colOff>342900</xdr:colOff>
      <xdr:row>58</xdr:row>
      <xdr:rowOff>57150</xdr:rowOff>
    </xdr:to>
    <xdr:sp macro="" textlink="">
      <xdr:nvSpPr>
        <xdr:cNvPr id="77745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55</xdr:row>
      <xdr:rowOff>0</xdr:rowOff>
    </xdr:from>
    <xdr:to>
      <xdr:col>19</xdr:col>
      <xdr:colOff>342900</xdr:colOff>
      <xdr:row>57</xdr:row>
      <xdr:rowOff>209550</xdr:rowOff>
    </xdr:to>
    <xdr:sp macro="" textlink="">
      <xdr:nvSpPr>
        <xdr:cNvPr id="77745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54</xdr:row>
      <xdr:rowOff>0</xdr:rowOff>
    </xdr:from>
    <xdr:to>
      <xdr:col>19</xdr:col>
      <xdr:colOff>342900</xdr:colOff>
      <xdr:row>58</xdr:row>
      <xdr:rowOff>66675</xdr:rowOff>
    </xdr:to>
    <xdr:sp macro="" textlink="">
      <xdr:nvSpPr>
        <xdr:cNvPr id="7774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54</xdr:row>
      <xdr:rowOff>0</xdr:rowOff>
    </xdr:from>
    <xdr:to>
      <xdr:col>19</xdr:col>
      <xdr:colOff>342900</xdr:colOff>
      <xdr:row>58</xdr:row>
      <xdr:rowOff>66675</xdr:rowOff>
    </xdr:to>
    <xdr:sp macro="" textlink="">
      <xdr:nvSpPr>
        <xdr:cNvPr id="77745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55</xdr:row>
      <xdr:rowOff>0</xdr:rowOff>
    </xdr:from>
    <xdr:to>
      <xdr:col>19</xdr:col>
      <xdr:colOff>342900</xdr:colOff>
      <xdr:row>58</xdr:row>
      <xdr:rowOff>57150</xdr:rowOff>
    </xdr:to>
    <xdr:sp macro="" textlink="">
      <xdr:nvSpPr>
        <xdr:cNvPr id="77745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55</xdr:row>
      <xdr:rowOff>0</xdr:rowOff>
    </xdr:from>
    <xdr:to>
      <xdr:col>19</xdr:col>
      <xdr:colOff>342900</xdr:colOff>
      <xdr:row>58</xdr:row>
      <xdr:rowOff>57150</xdr:rowOff>
    </xdr:to>
    <xdr:sp macro="" textlink="">
      <xdr:nvSpPr>
        <xdr:cNvPr id="77745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55</xdr:row>
      <xdr:rowOff>0</xdr:rowOff>
    </xdr:from>
    <xdr:to>
      <xdr:col>19</xdr:col>
      <xdr:colOff>342900</xdr:colOff>
      <xdr:row>58</xdr:row>
      <xdr:rowOff>57150</xdr:rowOff>
    </xdr:to>
    <xdr:sp macro="" textlink="">
      <xdr:nvSpPr>
        <xdr:cNvPr id="77746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55</xdr:row>
      <xdr:rowOff>0</xdr:rowOff>
    </xdr:from>
    <xdr:to>
      <xdr:col>19</xdr:col>
      <xdr:colOff>342900</xdr:colOff>
      <xdr:row>58</xdr:row>
      <xdr:rowOff>66675</xdr:rowOff>
    </xdr:to>
    <xdr:sp macro="" textlink="">
      <xdr:nvSpPr>
        <xdr:cNvPr id="77746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55</xdr:row>
      <xdr:rowOff>0</xdr:rowOff>
    </xdr:from>
    <xdr:to>
      <xdr:col>19</xdr:col>
      <xdr:colOff>342900</xdr:colOff>
      <xdr:row>58</xdr:row>
      <xdr:rowOff>66675</xdr:rowOff>
    </xdr:to>
    <xdr:sp macro="" textlink="">
      <xdr:nvSpPr>
        <xdr:cNvPr id="77746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55</xdr:row>
      <xdr:rowOff>0</xdr:rowOff>
    </xdr:from>
    <xdr:to>
      <xdr:col>19</xdr:col>
      <xdr:colOff>342900</xdr:colOff>
      <xdr:row>58</xdr:row>
      <xdr:rowOff>57150</xdr:rowOff>
    </xdr:to>
    <xdr:sp macro="" textlink="">
      <xdr:nvSpPr>
        <xdr:cNvPr id="77746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57</xdr:row>
      <xdr:rowOff>219075</xdr:rowOff>
    </xdr:to>
    <xdr:sp macro="" textlink="">
      <xdr:nvSpPr>
        <xdr:cNvPr id="77746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55</xdr:row>
      <xdr:rowOff>0</xdr:rowOff>
    </xdr:from>
    <xdr:to>
      <xdr:col>19</xdr:col>
      <xdr:colOff>342900</xdr:colOff>
      <xdr:row>58</xdr:row>
      <xdr:rowOff>57150</xdr:rowOff>
    </xdr:to>
    <xdr:sp macro="" textlink="">
      <xdr:nvSpPr>
        <xdr:cNvPr id="77746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57</xdr:row>
      <xdr:rowOff>219075</xdr:rowOff>
    </xdr:to>
    <xdr:sp macro="" textlink="">
      <xdr:nvSpPr>
        <xdr:cNvPr id="77746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55</xdr:row>
      <xdr:rowOff>0</xdr:rowOff>
    </xdr:from>
    <xdr:to>
      <xdr:col>19</xdr:col>
      <xdr:colOff>342900</xdr:colOff>
      <xdr:row>58</xdr:row>
      <xdr:rowOff>66675</xdr:rowOff>
    </xdr:to>
    <xdr:sp macro="" textlink="">
      <xdr:nvSpPr>
        <xdr:cNvPr id="77746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55</xdr:row>
      <xdr:rowOff>0</xdr:rowOff>
    </xdr:from>
    <xdr:to>
      <xdr:col>19</xdr:col>
      <xdr:colOff>342900</xdr:colOff>
      <xdr:row>58</xdr:row>
      <xdr:rowOff>66675</xdr:rowOff>
    </xdr:to>
    <xdr:sp macro="" textlink="">
      <xdr:nvSpPr>
        <xdr:cNvPr id="77746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58</xdr:row>
      <xdr:rowOff>57150</xdr:rowOff>
    </xdr:to>
    <xdr:sp macro="" textlink="">
      <xdr:nvSpPr>
        <xdr:cNvPr id="7774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58</xdr:row>
      <xdr:rowOff>57150</xdr:rowOff>
    </xdr:to>
    <xdr:sp macro="" textlink="">
      <xdr:nvSpPr>
        <xdr:cNvPr id="77747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58</xdr:row>
      <xdr:rowOff>57150</xdr:rowOff>
    </xdr:to>
    <xdr:sp macro="" textlink="">
      <xdr:nvSpPr>
        <xdr:cNvPr id="77747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58</xdr:row>
      <xdr:rowOff>66675</xdr:rowOff>
    </xdr:to>
    <xdr:sp macro="" textlink="">
      <xdr:nvSpPr>
        <xdr:cNvPr id="77747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58</xdr:row>
      <xdr:rowOff>66675</xdr:rowOff>
    </xdr:to>
    <xdr:sp macro="" textlink="">
      <xdr:nvSpPr>
        <xdr:cNvPr id="77747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58</xdr:row>
      <xdr:rowOff>57150</xdr:rowOff>
    </xdr:to>
    <xdr:sp macro="" textlink="">
      <xdr:nvSpPr>
        <xdr:cNvPr id="77747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57</xdr:row>
      <xdr:rowOff>209550</xdr:rowOff>
    </xdr:to>
    <xdr:sp macro="" textlink="">
      <xdr:nvSpPr>
        <xdr:cNvPr id="77747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58</xdr:row>
      <xdr:rowOff>57150</xdr:rowOff>
    </xdr:to>
    <xdr:sp macro="" textlink="">
      <xdr:nvSpPr>
        <xdr:cNvPr id="77747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57</xdr:row>
      <xdr:rowOff>209550</xdr:rowOff>
    </xdr:to>
    <xdr:sp macro="" textlink="">
      <xdr:nvSpPr>
        <xdr:cNvPr id="77747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2009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58</xdr:row>
      <xdr:rowOff>66675</xdr:rowOff>
    </xdr:to>
    <xdr:sp macro="" textlink="">
      <xdr:nvSpPr>
        <xdr:cNvPr id="77747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58</xdr:row>
      <xdr:rowOff>66675</xdr:rowOff>
    </xdr:to>
    <xdr:sp macro="" textlink="">
      <xdr:nvSpPr>
        <xdr:cNvPr id="77747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58</xdr:row>
      <xdr:rowOff>57150</xdr:rowOff>
    </xdr:to>
    <xdr:sp macro="" textlink="">
      <xdr:nvSpPr>
        <xdr:cNvPr id="77748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58</xdr:row>
      <xdr:rowOff>57150</xdr:rowOff>
    </xdr:to>
    <xdr:sp macro="" textlink="">
      <xdr:nvSpPr>
        <xdr:cNvPr id="77748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58</xdr:row>
      <xdr:rowOff>57150</xdr:rowOff>
    </xdr:to>
    <xdr:sp macro="" textlink="">
      <xdr:nvSpPr>
        <xdr:cNvPr id="77748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58</xdr:row>
      <xdr:rowOff>57150</xdr:rowOff>
    </xdr:to>
    <xdr:sp macro="" textlink="">
      <xdr:nvSpPr>
        <xdr:cNvPr id="77748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58</xdr:row>
      <xdr:rowOff>57150</xdr:rowOff>
    </xdr:to>
    <xdr:sp macro="" textlink="">
      <xdr:nvSpPr>
        <xdr:cNvPr id="7774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58</xdr:row>
      <xdr:rowOff>57150</xdr:rowOff>
    </xdr:to>
    <xdr:sp macro="" textlink="">
      <xdr:nvSpPr>
        <xdr:cNvPr id="77748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58</xdr:row>
      <xdr:rowOff>209550</xdr:rowOff>
    </xdr:to>
    <xdr:sp macro="" textlink="">
      <xdr:nvSpPr>
        <xdr:cNvPr id="77748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4295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58</xdr:row>
      <xdr:rowOff>57150</xdr:rowOff>
    </xdr:to>
    <xdr:sp macro="" textlink="">
      <xdr:nvSpPr>
        <xdr:cNvPr id="7774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58</xdr:row>
      <xdr:rowOff>209550</xdr:rowOff>
    </xdr:to>
    <xdr:sp macro="" textlink="">
      <xdr:nvSpPr>
        <xdr:cNvPr id="7774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4295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58</xdr:row>
      <xdr:rowOff>57150</xdr:rowOff>
    </xdr:to>
    <xdr:sp macro="" textlink="">
      <xdr:nvSpPr>
        <xdr:cNvPr id="77748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58</xdr:row>
      <xdr:rowOff>57150</xdr:rowOff>
    </xdr:to>
    <xdr:sp macro="" textlink="">
      <xdr:nvSpPr>
        <xdr:cNvPr id="77749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59</xdr:row>
      <xdr:rowOff>57150</xdr:rowOff>
    </xdr:to>
    <xdr:sp macro="" textlink="">
      <xdr:nvSpPr>
        <xdr:cNvPr id="77749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4295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59</xdr:row>
      <xdr:rowOff>57150</xdr:rowOff>
    </xdr:to>
    <xdr:sp macro="" textlink="">
      <xdr:nvSpPr>
        <xdr:cNvPr id="77749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4295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59</xdr:row>
      <xdr:rowOff>57150</xdr:rowOff>
    </xdr:to>
    <xdr:sp macro="" textlink="">
      <xdr:nvSpPr>
        <xdr:cNvPr id="77749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4295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59</xdr:row>
      <xdr:rowOff>57150</xdr:rowOff>
    </xdr:to>
    <xdr:sp macro="" textlink="">
      <xdr:nvSpPr>
        <xdr:cNvPr id="7774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4295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59</xdr:row>
      <xdr:rowOff>57150</xdr:rowOff>
    </xdr:to>
    <xdr:sp macro="" textlink="">
      <xdr:nvSpPr>
        <xdr:cNvPr id="77749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4295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59</xdr:row>
      <xdr:rowOff>57150</xdr:rowOff>
    </xdr:to>
    <xdr:sp macro="" textlink="">
      <xdr:nvSpPr>
        <xdr:cNvPr id="77749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4295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59</xdr:row>
      <xdr:rowOff>209550</xdr:rowOff>
    </xdr:to>
    <xdr:sp macro="" textlink="">
      <xdr:nvSpPr>
        <xdr:cNvPr id="77749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6581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59</xdr:row>
      <xdr:rowOff>57150</xdr:rowOff>
    </xdr:to>
    <xdr:sp macro="" textlink="">
      <xdr:nvSpPr>
        <xdr:cNvPr id="77749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4295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59</xdr:row>
      <xdr:rowOff>209550</xdr:rowOff>
    </xdr:to>
    <xdr:sp macro="" textlink="">
      <xdr:nvSpPr>
        <xdr:cNvPr id="77749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6581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59</xdr:row>
      <xdr:rowOff>57150</xdr:rowOff>
    </xdr:to>
    <xdr:sp macro="" textlink="">
      <xdr:nvSpPr>
        <xdr:cNvPr id="77750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4295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59</xdr:row>
      <xdr:rowOff>57150</xdr:rowOff>
    </xdr:to>
    <xdr:sp macro="" textlink="">
      <xdr:nvSpPr>
        <xdr:cNvPr id="77750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4295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60</xdr:row>
      <xdr:rowOff>57150</xdr:rowOff>
    </xdr:to>
    <xdr:sp macro="" textlink="">
      <xdr:nvSpPr>
        <xdr:cNvPr id="77750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6581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60</xdr:row>
      <xdr:rowOff>57150</xdr:rowOff>
    </xdr:to>
    <xdr:sp macro="" textlink="">
      <xdr:nvSpPr>
        <xdr:cNvPr id="77750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6581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60</xdr:row>
      <xdr:rowOff>57150</xdr:rowOff>
    </xdr:to>
    <xdr:sp macro="" textlink="">
      <xdr:nvSpPr>
        <xdr:cNvPr id="77750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6581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60</xdr:row>
      <xdr:rowOff>57150</xdr:rowOff>
    </xdr:to>
    <xdr:sp macro="" textlink="">
      <xdr:nvSpPr>
        <xdr:cNvPr id="77750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6581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60</xdr:row>
      <xdr:rowOff>57150</xdr:rowOff>
    </xdr:to>
    <xdr:sp macro="" textlink="">
      <xdr:nvSpPr>
        <xdr:cNvPr id="77750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6581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60</xdr:row>
      <xdr:rowOff>57150</xdr:rowOff>
    </xdr:to>
    <xdr:sp macro="" textlink="">
      <xdr:nvSpPr>
        <xdr:cNvPr id="77750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6581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60</xdr:row>
      <xdr:rowOff>0</xdr:rowOff>
    </xdr:from>
    <xdr:to>
      <xdr:col>19</xdr:col>
      <xdr:colOff>342900</xdr:colOff>
      <xdr:row>60</xdr:row>
      <xdr:rowOff>209550</xdr:rowOff>
    </xdr:to>
    <xdr:sp macro="" textlink="">
      <xdr:nvSpPr>
        <xdr:cNvPr id="77750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8867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60</xdr:row>
      <xdr:rowOff>57150</xdr:rowOff>
    </xdr:to>
    <xdr:sp macro="" textlink="">
      <xdr:nvSpPr>
        <xdr:cNvPr id="77750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6581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60</xdr:row>
      <xdr:rowOff>0</xdr:rowOff>
    </xdr:from>
    <xdr:to>
      <xdr:col>19</xdr:col>
      <xdr:colOff>342900</xdr:colOff>
      <xdr:row>60</xdr:row>
      <xdr:rowOff>209550</xdr:rowOff>
    </xdr:to>
    <xdr:sp macro="" textlink="">
      <xdr:nvSpPr>
        <xdr:cNvPr id="77751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91650" y="7886700"/>
          <a:ext cx="3429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60</xdr:row>
      <xdr:rowOff>57150</xdr:rowOff>
    </xdr:to>
    <xdr:sp macro="" textlink="">
      <xdr:nvSpPr>
        <xdr:cNvPr id="77751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6581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60</xdr:row>
      <xdr:rowOff>57150</xdr:rowOff>
    </xdr:to>
    <xdr:sp macro="" textlink="">
      <xdr:nvSpPr>
        <xdr:cNvPr id="7775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6581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60</xdr:row>
      <xdr:rowOff>0</xdr:rowOff>
    </xdr:from>
    <xdr:to>
      <xdr:col>19</xdr:col>
      <xdr:colOff>342900</xdr:colOff>
      <xdr:row>61</xdr:row>
      <xdr:rowOff>57150</xdr:rowOff>
    </xdr:to>
    <xdr:sp macro="" textlink="">
      <xdr:nvSpPr>
        <xdr:cNvPr id="7775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8867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60</xdr:row>
      <xdr:rowOff>0</xdr:rowOff>
    </xdr:from>
    <xdr:to>
      <xdr:col>19</xdr:col>
      <xdr:colOff>342900</xdr:colOff>
      <xdr:row>61</xdr:row>
      <xdr:rowOff>57150</xdr:rowOff>
    </xdr:to>
    <xdr:sp macro="" textlink="">
      <xdr:nvSpPr>
        <xdr:cNvPr id="77751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8867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60</xdr:row>
      <xdr:rowOff>0</xdr:rowOff>
    </xdr:from>
    <xdr:to>
      <xdr:col>19</xdr:col>
      <xdr:colOff>342900</xdr:colOff>
      <xdr:row>61</xdr:row>
      <xdr:rowOff>57150</xdr:rowOff>
    </xdr:to>
    <xdr:sp macro="" textlink="">
      <xdr:nvSpPr>
        <xdr:cNvPr id="7775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8867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60</xdr:row>
      <xdr:rowOff>0</xdr:rowOff>
    </xdr:from>
    <xdr:to>
      <xdr:col>19</xdr:col>
      <xdr:colOff>342900</xdr:colOff>
      <xdr:row>61</xdr:row>
      <xdr:rowOff>57150</xdr:rowOff>
    </xdr:to>
    <xdr:sp macro="" textlink="">
      <xdr:nvSpPr>
        <xdr:cNvPr id="77751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8867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60</xdr:row>
      <xdr:rowOff>0</xdr:rowOff>
    </xdr:from>
    <xdr:to>
      <xdr:col>19</xdr:col>
      <xdr:colOff>342900</xdr:colOff>
      <xdr:row>61</xdr:row>
      <xdr:rowOff>57150</xdr:rowOff>
    </xdr:to>
    <xdr:sp macro="" textlink="">
      <xdr:nvSpPr>
        <xdr:cNvPr id="77751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8867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58</xdr:row>
      <xdr:rowOff>57150</xdr:rowOff>
    </xdr:to>
    <xdr:sp macro="" textlink="">
      <xdr:nvSpPr>
        <xdr:cNvPr id="77751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58</xdr:row>
      <xdr:rowOff>57150</xdr:rowOff>
    </xdr:to>
    <xdr:sp macro="" textlink="">
      <xdr:nvSpPr>
        <xdr:cNvPr id="77751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58</xdr:row>
      <xdr:rowOff>57150</xdr:rowOff>
    </xdr:to>
    <xdr:sp macro="" textlink="">
      <xdr:nvSpPr>
        <xdr:cNvPr id="77752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58</xdr:row>
      <xdr:rowOff>66675</xdr:rowOff>
    </xdr:to>
    <xdr:sp macro="" textlink="">
      <xdr:nvSpPr>
        <xdr:cNvPr id="77752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56</xdr:row>
      <xdr:rowOff>0</xdr:rowOff>
    </xdr:from>
    <xdr:to>
      <xdr:col>19</xdr:col>
      <xdr:colOff>342900</xdr:colOff>
      <xdr:row>58</xdr:row>
      <xdr:rowOff>66675</xdr:rowOff>
    </xdr:to>
    <xdr:sp macro="" textlink="">
      <xdr:nvSpPr>
        <xdr:cNvPr id="77752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58</xdr:row>
      <xdr:rowOff>57150</xdr:rowOff>
    </xdr:to>
    <xdr:sp macro="" textlink="">
      <xdr:nvSpPr>
        <xdr:cNvPr id="77752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58</xdr:row>
      <xdr:rowOff>57150</xdr:rowOff>
    </xdr:to>
    <xdr:sp macro="" textlink="">
      <xdr:nvSpPr>
        <xdr:cNvPr id="77752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58</xdr:row>
      <xdr:rowOff>57150</xdr:rowOff>
    </xdr:to>
    <xdr:sp macro="" textlink="">
      <xdr:nvSpPr>
        <xdr:cNvPr id="7775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58</xdr:row>
      <xdr:rowOff>57150</xdr:rowOff>
    </xdr:to>
    <xdr:sp macro="" textlink="">
      <xdr:nvSpPr>
        <xdr:cNvPr id="77752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57</xdr:row>
      <xdr:rowOff>0</xdr:rowOff>
    </xdr:from>
    <xdr:to>
      <xdr:col>19</xdr:col>
      <xdr:colOff>342900</xdr:colOff>
      <xdr:row>58</xdr:row>
      <xdr:rowOff>57150</xdr:rowOff>
    </xdr:to>
    <xdr:sp macro="" textlink="">
      <xdr:nvSpPr>
        <xdr:cNvPr id="77752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2009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59</xdr:row>
      <xdr:rowOff>57150</xdr:rowOff>
    </xdr:to>
    <xdr:sp macro="" textlink="">
      <xdr:nvSpPr>
        <xdr:cNvPr id="77752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4295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59</xdr:row>
      <xdr:rowOff>57150</xdr:rowOff>
    </xdr:to>
    <xdr:sp macro="" textlink="">
      <xdr:nvSpPr>
        <xdr:cNvPr id="77752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4295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59</xdr:row>
      <xdr:rowOff>57150</xdr:rowOff>
    </xdr:to>
    <xdr:sp macro="" textlink="">
      <xdr:nvSpPr>
        <xdr:cNvPr id="7775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4295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59</xdr:row>
      <xdr:rowOff>57150</xdr:rowOff>
    </xdr:to>
    <xdr:sp macro="" textlink="">
      <xdr:nvSpPr>
        <xdr:cNvPr id="77753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4295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58</xdr:row>
      <xdr:rowOff>0</xdr:rowOff>
    </xdr:from>
    <xdr:to>
      <xdr:col>19</xdr:col>
      <xdr:colOff>342900</xdr:colOff>
      <xdr:row>59</xdr:row>
      <xdr:rowOff>57150</xdr:rowOff>
    </xdr:to>
    <xdr:sp macro="" textlink="">
      <xdr:nvSpPr>
        <xdr:cNvPr id="77753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4295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60</xdr:row>
      <xdr:rowOff>57150</xdr:rowOff>
    </xdr:to>
    <xdr:sp macro="" textlink="">
      <xdr:nvSpPr>
        <xdr:cNvPr id="77753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91650" y="76581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60</xdr:row>
      <xdr:rowOff>57150</xdr:rowOff>
    </xdr:to>
    <xdr:sp macro="" textlink="">
      <xdr:nvSpPr>
        <xdr:cNvPr id="77753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6581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60</xdr:row>
      <xdr:rowOff>57150</xdr:rowOff>
    </xdr:to>
    <xdr:sp macro="" textlink="">
      <xdr:nvSpPr>
        <xdr:cNvPr id="77753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91650" y="76581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60</xdr:row>
      <xdr:rowOff>57150</xdr:rowOff>
    </xdr:to>
    <xdr:sp macro="" textlink="">
      <xdr:nvSpPr>
        <xdr:cNvPr id="77753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6581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59</xdr:row>
      <xdr:rowOff>0</xdr:rowOff>
    </xdr:from>
    <xdr:to>
      <xdr:col>19</xdr:col>
      <xdr:colOff>342900</xdr:colOff>
      <xdr:row>60</xdr:row>
      <xdr:rowOff>57150</xdr:rowOff>
    </xdr:to>
    <xdr:sp macro="" textlink="">
      <xdr:nvSpPr>
        <xdr:cNvPr id="77753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91650" y="7658100"/>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295275</xdr:colOff>
      <xdr:row>0</xdr:row>
      <xdr:rowOff>19050</xdr:rowOff>
    </xdr:to>
    <xdr:sp macro="" textlink="">
      <xdr:nvSpPr>
        <xdr:cNvPr id="77363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3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3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3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3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3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3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4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4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4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4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4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4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4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4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4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5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5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5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5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5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5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5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5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5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5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6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6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6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6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6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6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6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6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6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7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7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7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7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7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7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7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7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8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8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8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8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8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8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8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9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9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9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9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295275</xdr:colOff>
      <xdr:row>0</xdr:row>
      <xdr:rowOff>19050</xdr:rowOff>
    </xdr:to>
    <xdr:sp macro="" textlink="">
      <xdr:nvSpPr>
        <xdr:cNvPr id="77369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2668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69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69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69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0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0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0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0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0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0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0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0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0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0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1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1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1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1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1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1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1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1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1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1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2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2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2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2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2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2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2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2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2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2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3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3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3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3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3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3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3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3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4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4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4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4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4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4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4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4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4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5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5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5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5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5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5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5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5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5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76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6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6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6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6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6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6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6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6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6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7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7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7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7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7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7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7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7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7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7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8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8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8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8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8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8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8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8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9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9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9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9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9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9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9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9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9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79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0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0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0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0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0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0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0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0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0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0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1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1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1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1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1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1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1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1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1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2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2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2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2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382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905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2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2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2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2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2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3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3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3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3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3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3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3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3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3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3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4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4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4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4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4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4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4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4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4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4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5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5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5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5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5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5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5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5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5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5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6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6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6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6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6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6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6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6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6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7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7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7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7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7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7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7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7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7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8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8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8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8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8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8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8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8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388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29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88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89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89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89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89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89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89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89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89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89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89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0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0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0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0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0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0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0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0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0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0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1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1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1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1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1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1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1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1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1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1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2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2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2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2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2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2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2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2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2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2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3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3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3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3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3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3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3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3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3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4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4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4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4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4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4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4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4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5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5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295275</xdr:colOff>
      <xdr:row>0</xdr:row>
      <xdr:rowOff>19050</xdr:rowOff>
    </xdr:to>
    <xdr:sp macro="" textlink="">
      <xdr:nvSpPr>
        <xdr:cNvPr id="77395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5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5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5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5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5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5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5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6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6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6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6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6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6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6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6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6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7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7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7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7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7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7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7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7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7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8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8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8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8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8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8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8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8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8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8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9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9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9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9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9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9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9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9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9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399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0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0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0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0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0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0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0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0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0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0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1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1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1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1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1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295275</xdr:colOff>
      <xdr:row>0</xdr:row>
      <xdr:rowOff>19050</xdr:rowOff>
    </xdr:to>
    <xdr:sp macro="" textlink="">
      <xdr:nvSpPr>
        <xdr:cNvPr id="77401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1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1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1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2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2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2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2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2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2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2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2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2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2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3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3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3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3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3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3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3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3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4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4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4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4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4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4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4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4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4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5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5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5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5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5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5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5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5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5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5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6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6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6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6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6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6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6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6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6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6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7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7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7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7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7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7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7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7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7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7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295275</xdr:colOff>
      <xdr:row>0</xdr:row>
      <xdr:rowOff>19050</xdr:rowOff>
    </xdr:to>
    <xdr:sp macro="" textlink="">
      <xdr:nvSpPr>
        <xdr:cNvPr id="77408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7345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314325</xdr:colOff>
      <xdr:row>0</xdr:row>
      <xdr:rowOff>28575</xdr:rowOff>
    </xdr:to>
    <xdr:sp macro="" textlink="">
      <xdr:nvSpPr>
        <xdr:cNvPr id="77465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5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5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6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6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6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6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6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6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6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6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6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6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7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7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7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7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7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7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7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7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7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7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8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8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8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8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8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8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8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8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8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9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9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9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9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9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9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9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9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9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69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0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0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0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0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0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0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0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0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0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1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1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1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1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1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1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1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1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0</xdr:row>
      <xdr:rowOff>0</xdr:rowOff>
    </xdr:from>
    <xdr:to>
      <xdr:col>23</xdr:col>
      <xdr:colOff>314325</xdr:colOff>
      <xdr:row>0</xdr:row>
      <xdr:rowOff>28575</xdr:rowOff>
    </xdr:to>
    <xdr:sp macro="" textlink="">
      <xdr:nvSpPr>
        <xdr:cNvPr id="77472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2049125"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2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2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2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2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2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2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2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2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2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3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3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3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3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3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3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3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3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3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3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4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4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4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4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4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4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4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4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4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4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5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5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5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5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5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5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5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5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5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5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6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6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6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6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6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6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6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6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6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7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7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7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7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7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7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7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7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7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8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8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8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8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78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8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8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8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8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8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9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9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9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9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9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9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9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9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9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79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0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0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0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0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0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0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0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0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0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0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1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1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1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1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1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1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1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1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1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1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2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2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2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2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2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2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2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2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2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3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3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3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3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3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3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3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3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3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3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4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4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4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4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4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4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4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4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304800</xdr:colOff>
      <xdr:row>0</xdr:row>
      <xdr:rowOff>28575</xdr:rowOff>
    </xdr:to>
    <xdr:sp macro="" textlink="">
      <xdr:nvSpPr>
        <xdr:cNvPr id="77484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95287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4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5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5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5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5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5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5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5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5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5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5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6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6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6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6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6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6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6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6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6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6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7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7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7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7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7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7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7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7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7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7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8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8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8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8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8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8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8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8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8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8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9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9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9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9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9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9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9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9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9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89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90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90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90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90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90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90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90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90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90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90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91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91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304800</xdr:colOff>
      <xdr:row>0</xdr:row>
      <xdr:rowOff>28575</xdr:rowOff>
    </xdr:to>
    <xdr:sp macro="" textlink="">
      <xdr:nvSpPr>
        <xdr:cNvPr id="77491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95925"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1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1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1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1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1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1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1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2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2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2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2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2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2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2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2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2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2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3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3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3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3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3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3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3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3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3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3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4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4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4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4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4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4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4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4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4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4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5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5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5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5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5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5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5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5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5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5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6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6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6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6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6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6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6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6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6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6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7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7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7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7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7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7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22</xdr:col>
      <xdr:colOff>304800</xdr:colOff>
      <xdr:row>0</xdr:row>
      <xdr:rowOff>28575</xdr:rowOff>
    </xdr:to>
    <xdr:sp macro="" textlink="">
      <xdr:nvSpPr>
        <xdr:cNvPr id="77497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7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7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7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8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8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8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8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8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8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8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8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9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9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9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9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9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9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9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9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9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499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0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0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0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0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0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0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0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0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0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0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1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1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1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1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1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1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1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1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1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1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2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2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2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2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2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2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2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2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2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2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3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3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3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3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3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3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3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3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3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3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22</xdr:col>
      <xdr:colOff>304800</xdr:colOff>
      <xdr:row>0</xdr:row>
      <xdr:rowOff>28575</xdr:rowOff>
    </xdr:to>
    <xdr:sp macro="" textlink="">
      <xdr:nvSpPr>
        <xdr:cNvPr id="77504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4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4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4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4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4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4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4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4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4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5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5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5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5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5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5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5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5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5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5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6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6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6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6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6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6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6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6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6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6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7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7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7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7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7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7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7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7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7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7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8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8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8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8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8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8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8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8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8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9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9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9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9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9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9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9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9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09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10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10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10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10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20</xdr:col>
      <xdr:colOff>0</xdr:colOff>
      <xdr:row>0</xdr:row>
      <xdr:rowOff>0</xdr:rowOff>
    </xdr:from>
    <xdr:to>
      <xdr:col>22</xdr:col>
      <xdr:colOff>304800</xdr:colOff>
      <xdr:row>0</xdr:row>
      <xdr:rowOff>28575</xdr:rowOff>
    </xdr:to>
    <xdr:sp macro="" textlink="">
      <xdr:nvSpPr>
        <xdr:cNvPr id="77510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3535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5</xdr:row>
      <xdr:rowOff>0</xdr:rowOff>
    </xdr:from>
    <xdr:to>
      <xdr:col>15</xdr:col>
      <xdr:colOff>352425</xdr:colOff>
      <xdr:row>5</xdr:row>
      <xdr:rowOff>266700</xdr:rowOff>
    </xdr:to>
    <xdr:sp macro="" textlink="">
      <xdr:nvSpPr>
        <xdr:cNvPr id="362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2601575" y="1009650"/>
          <a:ext cx="3524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22</xdr:row>
      <xdr:rowOff>0</xdr:rowOff>
    </xdr:from>
    <xdr:to>
      <xdr:col>15</xdr:col>
      <xdr:colOff>342900</xdr:colOff>
      <xdr:row>23</xdr:row>
      <xdr:rowOff>19050</xdr:rowOff>
    </xdr:to>
    <xdr:sp macro="" textlink="">
      <xdr:nvSpPr>
        <xdr:cNvPr id="362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2"/>
        </xdr:cNvPr>
        <xdr:cNvSpPr>
          <a:spLocks noChangeAspect="1" noChangeArrowheads="1"/>
        </xdr:cNvSpPr>
      </xdr:nvSpPr>
      <xdr:spPr bwMode="auto">
        <a:xfrm>
          <a:off x="12601575" y="692467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23</xdr:row>
      <xdr:rowOff>0</xdr:rowOff>
    </xdr:from>
    <xdr:to>
      <xdr:col>15</xdr:col>
      <xdr:colOff>342900</xdr:colOff>
      <xdr:row>23</xdr:row>
      <xdr:rowOff>285750</xdr:rowOff>
    </xdr:to>
    <xdr:sp macro="" textlink="">
      <xdr:nvSpPr>
        <xdr:cNvPr id="362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3"/>
        </xdr:cNvPr>
        <xdr:cNvSpPr>
          <a:spLocks noChangeAspect="1" noChangeArrowheads="1"/>
        </xdr:cNvSpPr>
      </xdr:nvSpPr>
      <xdr:spPr bwMode="auto">
        <a:xfrm>
          <a:off x="12601575" y="719137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22</xdr:row>
      <xdr:rowOff>0</xdr:rowOff>
    </xdr:from>
    <xdr:to>
      <xdr:col>15</xdr:col>
      <xdr:colOff>342900</xdr:colOff>
      <xdr:row>23</xdr:row>
      <xdr:rowOff>19050</xdr:rowOff>
    </xdr:to>
    <xdr:sp macro="" textlink="">
      <xdr:nvSpPr>
        <xdr:cNvPr id="362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2"/>
        </xdr:cNvPr>
        <xdr:cNvSpPr>
          <a:spLocks noChangeAspect="1" noChangeArrowheads="1"/>
        </xdr:cNvSpPr>
      </xdr:nvSpPr>
      <xdr:spPr bwMode="auto">
        <a:xfrm>
          <a:off x="12601575" y="692467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23</xdr:row>
      <xdr:rowOff>0</xdr:rowOff>
    </xdr:from>
    <xdr:to>
      <xdr:col>15</xdr:col>
      <xdr:colOff>342900</xdr:colOff>
      <xdr:row>23</xdr:row>
      <xdr:rowOff>285750</xdr:rowOff>
    </xdr:to>
    <xdr:sp macro="" textlink="">
      <xdr:nvSpPr>
        <xdr:cNvPr id="363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3"/>
        </xdr:cNvPr>
        <xdr:cNvSpPr>
          <a:spLocks noChangeAspect="1" noChangeArrowheads="1"/>
        </xdr:cNvSpPr>
      </xdr:nvSpPr>
      <xdr:spPr bwMode="auto">
        <a:xfrm>
          <a:off x="12601575" y="719137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22</xdr:row>
      <xdr:rowOff>0</xdr:rowOff>
    </xdr:from>
    <xdr:to>
      <xdr:col>15</xdr:col>
      <xdr:colOff>342900</xdr:colOff>
      <xdr:row>23</xdr:row>
      <xdr:rowOff>19050</xdr:rowOff>
    </xdr:to>
    <xdr:sp macro="" textlink="">
      <xdr:nvSpPr>
        <xdr:cNvPr id="363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2"/>
        </xdr:cNvPr>
        <xdr:cNvSpPr>
          <a:spLocks noChangeAspect="1" noChangeArrowheads="1"/>
        </xdr:cNvSpPr>
      </xdr:nvSpPr>
      <xdr:spPr bwMode="auto">
        <a:xfrm>
          <a:off x="12601575" y="692467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22</xdr:row>
      <xdr:rowOff>0</xdr:rowOff>
    </xdr:from>
    <xdr:to>
      <xdr:col>15</xdr:col>
      <xdr:colOff>342900</xdr:colOff>
      <xdr:row>23</xdr:row>
      <xdr:rowOff>19050</xdr:rowOff>
    </xdr:to>
    <xdr:sp macro="" textlink="">
      <xdr:nvSpPr>
        <xdr:cNvPr id="363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2"/>
        </xdr:cNvPr>
        <xdr:cNvSpPr>
          <a:spLocks noChangeAspect="1" noChangeArrowheads="1"/>
        </xdr:cNvSpPr>
      </xdr:nvSpPr>
      <xdr:spPr bwMode="auto">
        <a:xfrm>
          <a:off x="12601575" y="692467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23</xdr:row>
      <xdr:rowOff>0</xdr:rowOff>
    </xdr:from>
    <xdr:to>
      <xdr:col>15</xdr:col>
      <xdr:colOff>342900</xdr:colOff>
      <xdr:row>23</xdr:row>
      <xdr:rowOff>285750</xdr:rowOff>
    </xdr:to>
    <xdr:sp macro="" textlink="">
      <xdr:nvSpPr>
        <xdr:cNvPr id="363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3"/>
        </xdr:cNvPr>
        <xdr:cNvSpPr>
          <a:spLocks noChangeAspect="1" noChangeArrowheads="1"/>
        </xdr:cNvSpPr>
      </xdr:nvSpPr>
      <xdr:spPr bwMode="auto">
        <a:xfrm>
          <a:off x="12601575" y="719137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23</xdr:row>
      <xdr:rowOff>0</xdr:rowOff>
    </xdr:from>
    <xdr:to>
      <xdr:col>15</xdr:col>
      <xdr:colOff>342900</xdr:colOff>
      <xdr:row>23</xdr:row>
      <xdr:rowOff>285750</xdr:rowOff>
    </xdr:to>
    <xdr:sp macro="" textlink="">
      <xdr:nvSpPr>
        <xdr:cNvPr id="363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4"/>
        </xdr:cNvPr>
        <xdr:cNvSpPr>
          <a:spLocks noChangeAspect="1" noChangeArrowheads="1"/>
        </xdr:cNvSpPr>
      </xdr:nvSpPr>
      <xdr:spPr bwMode="auto">
        <a:xfrm>
          <a:off x="12601575" y="719137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22</xdr:row>
      <xdr:rowOff>0</xdr:rowOff>
    </xdr:from>
    <xdr:to>
      <xdr:col>15</xdr:col>
      <xdr:colOff>342900</xdr:colOff>
      <xdr:row>23</xdr:row>
      <xdr:rowOff>19050</xdr:rowOff>
    </xdr:to>
    <xdr:sp macro="" textlink="">
      <xdr:nvSpPr>
        <xdr:cNvPr id="363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2601575" y="692467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22</xdr:row>
      <xdr:rowOff>0</xdr:rowOff>
    </xdr:from>
    <xdr:to>
      <xdr:col>15</xdr:col>
      <xdr:colOff>342900</xdr:colOff>
      <xdr:row>23</xdr:row>
      <xdr:rowOff>19050</xdr:rowOff>
    </xdr:to>
    <xdr:sp macro="" textlink="">
      <xdr:nvSpPr>
        <xdr:cNvPr id="363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5"/>
        </xdr:cNvPr>
        <xdr:cNvSpPr>
          <a:spLocks noChangeAspect="1" noChangeArrowheads="1"/>
        </xdr:cNvSpPr>
      </xdr:nvSpPr>
      <xdr:spPr bwMode="auto">
        <a:xfrm>
          <a:off x="12601575" y="692467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23</xdr:row>
      <xdr:rowOff>0</xdr:rowOff>
    </xdr:from>
    <xdr:to>
      <xdr:col>15</xdr:col>
      <xdr:colOff>342900</xdr:colOff>
      <xdr:row>23</xdr:row>
      <xdr:rowOff>285750</xdr:rowOff>
    </xdr:to>
    <xdr:sp macro="" textlink="">
      <xdr:nvSpPr>
        <xdr:cNvPr id="363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6"/>
        </xdr:cNvPr>
        <xdr:cNvSpPr>
          <a:spLocks noChangeAspect="1" noChangeArrowheads="1"/>
        </xdr:cNvSpPr>
      </xdr:nvSpPr>
      <xdr:spPr bwMode="auto">
        <a:xfrm>
          <a:off x="12601575" y="719137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22</xdr:row>
      <xdr:rowOff>0</xdr:rowOff>
    </xdr:from>
    <xdr:to>
      <xdr:col>15</xdr:col>
      <xdr:colOff>342900</xdr:colOff>
      <xdr:row>23</xdr:row>
      <xdr:rowOff>19050</xdr:rowOff>
    </xdr:to>
    <xdr:sp macro="" textlink="">
      <xdr:nvSpPr>
        <xdr:cNvPr id="363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5"/>
        </xdr:cNvPr>
        <xdr:cNvSpPr>
          <a:spLocks noChangeAspect="1" noChangeArrowheads="1"/>
        </xdr:cNvSpPr>
      </xdr:nvSpPr>
      <xdr:spPr bwMode="auto">
        <a:xfrm>
          <a:off x="12601575" y="692467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23</xdr:row>
      <xdr:rowOff>0</xdr:rowOff>
    </xdr:from>
    <xdr:to>
      <xdr:col>15</xdr:col>
      <xdr:colOff>342900</xdr:colOff>
      <xdr:row>23</xdr:row>
      <xdr:rowOff>285750</xdr:rowOff>
    </xdr:to>
    <xdr:sp macro="" textlink="">
      <xdr:nvSpPr>
        <xdr:cNvPr id="363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6"/>
        </xdr:cNvPr>
        <xdr:cNvSpPr>
          <a:spLocks noChangeAspect="1" noChangeArrowheads="1"/>
        </xdr:cNvSpPr>
      </xdr:nvSpPr>
      <xdr:spPr bwMode="auto">
        <a:xfrm>
          <a:off x="12601575" y="7191375"/>
          <a:ext cx="3429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22</xdr:row>
      <xdr:rowOff>0</xdr:rowOff>
    </xdr:from>
    <xdr:to>
      <xdr:col>15</xdr:col>
      <xdr:colOff>152400</xdr:colOff>
      <xdr:row>23</xdr:row>
      <xdr:rowOff>19050</xdr:rowOff>
    </xdr:to>
    <xdr:sp macro="" textlink="">
      <xdr:nvSpPr>
        <xdr:cNvPr id="364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3"/>
        </xdr:cNvPr>
        <xdr:cNvSpPr>
          <a:spLocks noChangeAspect="1" noChangeArrowheads="1"/>
        </xdr:cNvSpPr>
      </xdr:nvSpPr>
      <xdr:spPr bwMode="auto">
        <a:xfrm>
          <a:off x="12601575" y="692467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22</xdr:row>
      <xdr:rowOff>0</xdr:rowOff>
    </xdr:from>
    <xdr:to>
      <xdr:col>15</xdr:col>
      <xdr:colOff>152400</xdr:colOff>
      <xdr:row>23</xdr:row>
      <xdr:rowOff>19050</xdr:rowOff>
    </xdr:to>
    <xdr:sp macro="" textlink="">
      <xdr:nvSpPr>
        <xdr:cNvPr id="364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4"/>
        </xdr:cNvPr>
        <xdr:cNvSpPr>
          <a:spLocks noChangeAspect="1" noChangeArrowheads="1"/>
        </xdr:cNvSpPr>
      </xdr:nvSpPr>
      <xdr:spPr bwMode="auto">
        <a:xfrm>
          <a:off x="12601575" y="692467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23</xdr:row>
      <xdr:rowOff>0</xdr:rowOff>
    </xdr:from>
    <xdr:to>
      <xdr:col>15</xdr:col>
      <xdr:colOff>152400</xdr:colOff>
      <xdr:row>23</xdr:row>
      <xdr:rowOff>285750</xdr:rowOff>
    </xdr:to>
    <xdr:sp macro="" textlink="">
      <xdr:nvSpPr>
        <xdr:cNvPr id="364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2601575" y="719137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23</xdr:row>
      <xdr:rowOff>0</xdr:rowOff>
    </xdr:from>
    <xdr:to>
      <xdr:col>15</xdr:col>
      <xdr:colOff>152400</xdr:colOff>
      <xdr:row>23</xdr:row>
      <xdr:rowOff>285750</xdr:rowOff>
    </xdr:to>
    <xdr:sp macro="" textlink="">
      <xdr:nvSpPr>
        <xdr:cNvPr id="364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2601575" y="719137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23</xdr:row>
      <xdr:rowOff>0</xdr:rowOff>
    </xdr:from>
    <xdr:to>
      <xdr:col>15</xdr:col>
      <xdr:colOff>152400</xdr:colOff>
      <xdr:row>23</xdr:row>
      <xdr:rowOff>285750</xdr:rowOff>
    </xdr:to>
    <xdr:sp macro="" textlink="">
      <xdr:nvSpPr>
        <xdr:cNvPr id="36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5"/>
        </xdr:cNvPr>
        <xdr:cNvSpPr>
          <a:spLocks noChangeAspect="1" noChangeArrowheads="1"/>
        </xdr:cNvSpPr>
      </xdr:nvSpPr>
      <xdr:spPr bwMode="auto">
        <a:xfrm>
          <a:off x="12601575" y="7191375"/>
          <a:ext cx="1524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0</xdr:colOff>
      <xdr:row>0</xdr:row>
      <xdr:rowOff>0</xdr:rowOff>
    </xdr:from>
    <xdr:to>
      <xdr:col>28</xdr:col>
      <xdr:colOff>295275</xdr:colOff>
      <xdr:row>0</xdr:row>
      <xdr:rowOff>19050</xdr:rowOff>
    </xdr:to>
    <xdr:sp macro="" textlink="">
      <xdr:nvSpPr>
        <xdr:cNvPr id="74197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7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8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8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8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8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8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8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8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8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8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9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9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9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9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9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9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9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9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9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199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0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0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0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0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0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0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0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0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0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1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1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1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1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1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1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1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1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2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2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2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2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2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2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2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2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2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2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3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3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3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3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3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3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3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3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3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3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4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0</xdr:colOff>
      <xdr:row>0</xdr:row>
      <xdr:rowOff>0</xdr:rowOff>
    </xdr:from>
    <xdr:to>
      <xdr:col>28</xdr:col>
      <xdr:colOff>295275</xdr:colOff>
      <xdr:row>0</xdr:row>
      <xdr:rowOff>19050</xdr:rowOff>
    </xdr:to>
    <xdr:sp macro="" textlink="">
      <xdr:nvSpPr>
        <xdr:cNvPr id="74204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52590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3</xdr:row>
      <xdr:rowOff>0</xdr:rowOff>
    </xdr:from>
    <xdr:to>
      <xdr:col>27</xdr:col>
      <xdr:colOff>342900</xdr:colOff>
      <xdr:row>4</xdr:row>
      <xdr:rowOff>0</xdr:rowOff>
    </xdr:to>
    <xdr:sp macro="" textlink="">
      <xdr:nvSpPr>
        <xdr:cNvPr id="74204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4116050" y="866775"/>
          <a:ext cx="3429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21</xdr:col>
      <xdr:colOff>0</xdr:colOff>
      <xdr:row>0</xdr:row>
      <xdr:rowOff>0</xdr:rowOff>
    </xdr:from>
    <xdr:to>
      <xdr:col>21</xdr:col>
      <xdr:colOff>295275</xdr:colOff>
      <xdr:row>0</xdr:row>
      <xdr:rowOff>19050</xdr:rowOff>
    </xdr:to>
    <xdr:sp macro="" textlink="">
      <xdr:nvSpPr>
        <xdr:cNvPr id="76505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5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5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6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6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6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6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6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6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6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6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6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6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7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7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7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7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7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7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7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7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7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7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8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8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8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8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8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8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8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8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8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9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9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9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9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9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9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9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9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9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09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0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0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0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0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0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0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0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0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0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1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1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1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1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1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1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1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1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6512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16776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8</xdr:col>
      <xdr:colOff>314325</xdr:colOff>
      <xdr:row>0</xdr:row>
      <xdr:rowOff>28575</xdr:rowOff>
    </xdr:to>
    <xdr:sp macro="" textlink="">
      <xdr:nvSpPr>
        <xdr:cNvPr id="76621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1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1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1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1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1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1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1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1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2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2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2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2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2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2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2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2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2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2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3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3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3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3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3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3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3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3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3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3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4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4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4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4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4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4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4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4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4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4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5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5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5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5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5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5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5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5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5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5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6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6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6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6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6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6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6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6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6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6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7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7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7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7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314325</xdr:colOff>
      <xdr:row>0</xdr:row>
      <xdr:rowOff>28575</xdr:rowOff>
    </xdr:to>
    <xdr:sp macro="" textlink="">
      <xdr:nvSpPr>
        <xdr:cNvPr id="76627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6419850" y="0"/>
          <a:ext cx="3143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7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7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7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7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7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8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8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8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8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8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8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8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8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8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8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9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9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9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9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9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9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9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9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9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29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0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0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0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0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0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0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0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0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0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0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1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1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1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1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1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1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1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1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1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2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2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2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2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2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2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2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2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2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2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3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3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3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3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3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3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3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3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19050</xdr:colOff>
      <xdr:row>0</xdr:row>
      <xdr:rowOff>28575</xdr:rowOff>
    </xdr:to>
    <xdr:sp macro="" textlink="">
      <xdr:nvSpPr>
        <xdr:cNvPr id="76633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134600" y="0"/>
          <a:ext cx="190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8</xdr:col>
      <xdr:colOff>295275</xdr:colOff>
      <xdr:row>0</xdr:row>
      <xdr:rowOff>19050</xdr:rowOff>
    </xdr:to>
    <xdr:sp macro="" textlink="">
      <xdr:nvSpPr>
        <xdr:cNvPr id="76723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3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3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3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3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3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3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4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4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4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4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4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4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4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4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4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5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5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5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5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5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5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5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5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5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5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6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6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6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6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6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6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6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6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6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7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7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7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7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7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7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7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7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8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8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8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8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8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8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8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9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9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9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9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0</xdr:row>
      <xdr:rowOff>0</xdr:rowOff>
    </xdr:from>
    <xdr:to>
      <xdr:col>8</xdr:col>
      <xdr:colOff>295275</xdr:colOff>
      <xdr:row>0</xdr:row>
      <xdr:rowOff>19050</xdr:rowOff>
    </xdr:to>
    <xdr:sp macro="" textlink="">
      <xdr:nvSpPr>
        <xdr:cNvPr id="76729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64008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29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29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29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0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0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0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0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0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0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0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0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0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0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1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1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1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1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1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1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1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1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1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1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2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2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2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2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2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2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2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2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2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2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3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3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3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3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3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3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3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3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3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4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4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4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4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4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4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4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4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4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5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5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5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5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5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5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5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5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5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28575</xdr:colOff>
      <xdr:row>0</xdr:row>
      <xdr:rowOff>19050</xdr:rowOff>
    </xdr:to>
    <xdr:sp macro="" textlink="">
      <xdr:nvSpPr>
        <xdr:cNvPr id="76736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115550" y="0"/>
          <a:ext cx="285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38</xdr:col>
      <xdr:colOff>0</xdr:colOff>
      <xdr:row>0</xdr:row>
      <xdr:rowOff>0</xdr:rowOff>
    </xdr:from>
    <xdr:to>
      <xdr:col>38</xdr:col>
      <xdr:colOff>304800</xdr:colOff>
      <xdr:row>0</xdr:row>
      <xdr:rowOff>28575</xdr:rowOff>
    </xdr:to>
    <xdr:sp macro="" textlink="">
      <xdr:nvSpPr>
        <xdr:cNvPr id="76813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3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3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3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3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3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3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4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4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4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4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4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4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4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4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4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5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5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5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5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5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5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5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5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5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5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6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6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6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6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6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6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6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6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6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6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7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7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7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7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7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7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7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7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7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8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8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8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8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8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8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8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8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8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8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9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9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9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9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9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0</xdr:colOff>
      <xdr:row>0</xdr:row>
      <xdr:rowOff>0</xdr:rowOff>
    </xdr:from>
    <xdr:to>
      <xdr:col>38</xdr:col>
      <xdr:colOff>304800</xdr:colOff>
      <xdr:row>0</xdr:row>
      <xdr:rowOff>28575</xdr:rowOff>
    </xdr:to>
    <xdr:sp macro="" textlink="">
      <xdr:nvSpPr>
        <xdr:cNvPr id="76819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1144250" y="0"/>
          <a:ext cx="304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21</xdr:col>
      <xdr:colOff>0</xdr:colOff>
      <xdr:row>0</xdr:row>
      <xdr:rowOff>0</xdr:rowOff>
    </xdr:from>
    <xdr:to>
      <xdr:col>21</xdr:col>
      <xdr:colOff>295275</xdr:colOff>
      <xdr:row>0</xdr:row>
      <xdr:rowOff>19050</xdr:rowOff>
    </xdr:to>
    <xdr:sp macro="" textlink="">
      <xdr:nvSpPr>
        <xdr:cNvPr id="77673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4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4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4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4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4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4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4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4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4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5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5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5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5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5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5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5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5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5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5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6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6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6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6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6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6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6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6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6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6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7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7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7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7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7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7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7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7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7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8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8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8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8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8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8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8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8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8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8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9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9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9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9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9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9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9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9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9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79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80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80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0</xdr:row>
      <xdr:rowOff>0</xdr:rowOff>
    </xdr:from>
    <xdr:to>
      <xdr:col>21</xdr:col>
      <xdr:colOff>295275</xdr:colOff>
      <xdr:row>0</xdr:row>
      <xdr:rowOff>19050</xdr:rowOff>
    </xdr:to>
    <xdr:sp macro="" textlink="">
      <xdr:nvSpPr>
        <xdr:cNvPr id="77680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991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0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0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0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0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0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0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0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1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1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1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1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1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1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1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1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1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1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2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2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2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2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2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2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2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2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2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2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3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3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3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3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3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3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3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3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3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3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4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4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4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4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4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4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4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4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4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5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5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5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5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5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5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5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5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5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6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6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6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6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64</xdr:row>
      <xdr:rowOff>0</xdr:rowOff>
    </xdr:from>
    <xdr:to>
      <xdr:col>21</xdr:col>
      <xdr:colOff>295275</xdr:colOff>
      <xdr:row>64</xdr:row>
      <xdr:rowOff>161925</xdr:rowOff>
    </xdr:to>
    <xdr:sp macro="" textlink="">
      <xdr:nvSpPr>
        <xdr:cNvPr id="77686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109918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6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6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6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6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6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7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7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7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7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7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7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7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7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7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7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8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8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8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8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8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8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8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8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8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8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9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9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9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9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9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9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9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9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9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89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0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0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0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0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0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0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0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0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0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1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1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1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1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1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1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1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1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2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2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2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2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2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2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2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2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692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0863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2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3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3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3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3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3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3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3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3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3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3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4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4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4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4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4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4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4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4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4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5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5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5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5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5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5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5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5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5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5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6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6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6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6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6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6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6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6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6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6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7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7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7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7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7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7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7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7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7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7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8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8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8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8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8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8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8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8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8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8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64</xdr:row>
      <xdr:rowOff>0</xdr:rowOff>
    </xdr:from>
    <xdr:to>
      <xdr:col>7</xdr:col>
      <xdr:colOff>352425</xdr:colOff>
      <xdr:row>64</xdr:row>
      <xdr:rowOff>161925</xdr:rowOff>
    </xdr:to>
    <xdr:sp macro="" textlink="">
      <xdr:nvSpPr>
        <xdr:cNvPr id="77699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0863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699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699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699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699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699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699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699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699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699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0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0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0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0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0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0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0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0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0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0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1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1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1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1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1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1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1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1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1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1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2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2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2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2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2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2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2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2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2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2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3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3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3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3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3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3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3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3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3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3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4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4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4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4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4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4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4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4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4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4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5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5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5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5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705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7909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5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5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5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5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5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6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6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6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6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6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6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6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6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6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6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7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7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7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7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7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7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7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7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7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8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8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8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8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8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8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8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8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9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9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9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9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9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9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9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9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9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09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0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0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0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0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0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0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0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0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0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0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1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1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1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1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1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64</xdr:row>
      <xdr:rowOff>0</xdr:rowOff>
    </xdr:from>
    <xdr:to>
      <xdr:col>4</xdr:col>
      <xdr:colOff>295275</xdr:colOff>
      <xdr:row>64</xdr:row>
      <xdr:rowOff>161925</xdr:rowOff>
    </xdr:to>
    <xdr:sp macro="" textlink="">
      <xdr:nvSpPr>
        <xdr:cNvPr id="77711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3143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1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1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1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2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2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2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2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2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2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2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2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2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2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3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3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3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3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3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3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3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3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3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3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4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4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4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4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4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4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4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4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4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4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5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5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5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5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5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5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5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5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5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5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6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6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6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6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6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6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6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6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6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6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7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7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7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7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7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7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7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7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7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7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352425</xdr:colOff>
      <xdr:row>0</xdr:row>
      <xdr:rowOff>19050</xdr:rowOff>
    </xdr:to>
    <xdr:sp macro="" textlink="">
      <xdr:nvSpPr>
        <xdr:cNvPr id="77718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086350" y="0"/>
          <a:ext cx="3524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8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8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8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8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8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8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8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8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8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9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9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9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9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9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9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9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9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19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0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0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0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0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0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0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0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0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0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0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1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1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1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1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1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72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4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4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4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4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4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4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4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4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4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5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5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5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5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5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5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5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5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5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5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6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6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6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6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6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64</xdr:row>
      <xdr:rowOff>0</xdr:rowOff>
    </xdr:from>
    <xdr:to>
      <xdr:col>6</xdr:col>
      <xdr:colOff>352425</xdr:colOff>
      <xdr:row>64</xdr:row>
      <xdr:rowOff>161925</xdr:rowOff>
    </xdr:to>
    <xdr:sp macro="" textlink="">
      <xdr:nvSpPr>
        <xdr:cNvPr id="77826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4438650" y="6886575"/>
          <a:ext cx="3524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6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6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6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7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7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7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7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7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7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7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7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7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7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8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8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8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8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8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8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8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8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8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8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9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9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9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9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9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9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9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9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9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29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0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0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02"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0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0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0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0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0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0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1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1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1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1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1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1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1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1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1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1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2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2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2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2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2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2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2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2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833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3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3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3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3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3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3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3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4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4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4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4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4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4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4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4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4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4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5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5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5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5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5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5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5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5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5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5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6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6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6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6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6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6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6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6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6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6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7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7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7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7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7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7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7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7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7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7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8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8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8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8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8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8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8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8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8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9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9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64</xdr:row>
      <xdr:rowOff>0</xdr:rowOff>
    </xdr:from>
    <xdr:to>
      <xdr:col>20</xdr:col>
      <xdr:colOff>295275</xdr:colOff>
      <xdr:row>64</xdr:row>
      <xdr:rowOff>161925</xdr:rowOff>
    </xdr:to>
    <xdr:sp macro="" textlink="">
      <xdr:nvSpPr>
        <xdr:cNvPr id="77839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39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39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39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39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39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39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39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0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0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0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0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0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0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0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0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0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0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1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1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1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1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1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1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1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1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1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1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2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2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2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2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2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2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2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2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28"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2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3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3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3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3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3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3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3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3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3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3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4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4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4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4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4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4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4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4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49"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5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5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5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5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5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5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845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3248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5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5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5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6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6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6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6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6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6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6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6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6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6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7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7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7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7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7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7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7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7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7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7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8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8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8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8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8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8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8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8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8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8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9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9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9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9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9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95"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9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9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9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49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0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0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0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03"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0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0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0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0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0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0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1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1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1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13"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1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1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1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1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64</xdr:row>
      <xdr:rowOff>0</xdr:rowOff>
    </xdr:from>
    <xdr:to>
      <xdr:col>10</xdr:col>
      <xdr:colOff>295275</xdr:colOff>
      <xdr:row>64</xdr:row>
      <xdr:rowOff>161925</xdr:rowOff>
    </xdr:to>
    <xdr:sp macro="" textlink="">
      <xdr:nvSpPr>
        <xdr:cNvPr id="778518"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70294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1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20"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2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2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2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2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2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2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2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2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2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30"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31"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3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3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3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3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3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3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3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3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4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4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4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4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4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4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4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4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4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4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50"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5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52"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5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54"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5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5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5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5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5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6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61"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6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6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6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65"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66"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67"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6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6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7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7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7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7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7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75"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7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7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7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7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8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8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8582"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8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8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8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8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8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8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8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9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9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9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9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9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9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9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9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9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59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0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0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0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0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0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0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0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0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0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0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1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1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14"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1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16"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1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1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1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2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21"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2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23"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2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26"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27"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28"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29"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3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3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3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3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3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3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3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37"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3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39"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4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4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4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4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64</xdr:row>
      <xdr:rowOff>0</xdr:rowOff>
    </xdr:from>
    <xdr:to>
      <xdr:col>20</xdr:col>
      <xdr:colOff>295275</xdr:colOff>
      <xdr:row>64</xdr:row>
      <xdr:rowOff>161925</xdr:rowOff>
    </xdr:to>
    <xdr:sp macro="" textlink="">
      <xdr:nvSpPr>
        <xdr:cNvPr id="778644"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620250" y="6886575"/>
          <a:ext cx="2952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295275</xdr:colOff>
      <xdr:row>0</xdr:row>
      <xdr:rowOff>19050</xdr:rowOff>
    </xdr:to>
    <xdr:sp macro="" textlink="">
      <xdr:nvSpPr>
        <xdr:cNvPr id="77248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8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8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8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8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8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8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9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9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9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9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9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9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9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9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9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49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0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0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0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0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0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0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0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0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0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0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1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1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1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1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1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1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1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1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2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2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2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2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2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2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2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2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3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3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3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3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3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3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3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3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3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4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4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4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4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4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4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4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4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4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4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5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5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5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5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5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5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5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5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6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6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6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6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6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6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6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6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6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6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7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7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7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7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7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7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7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7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7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7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8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8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82"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83"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84"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8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8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8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8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8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90"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9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9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9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9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95"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96"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9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9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599"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60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60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60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603"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60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60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60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607"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60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0</xdr:row>
      <xdr:rowOff>0</xdr:rowOff>
    </xdr:from>
    <xdr:to>
      <xdr:col>7</xdr:col>
      <xdr:colOff>295275</xdr:colOff>
      <xdr:row>0</xdr:row>
      <xdr:rowOff>19050</xdr:rowOff>
    </xdr:to>
    <xdr:sp macro="" textlink="">
      <xdr:nvSpPr>
        <xdr:cNvPr id="77260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54768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1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1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1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1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1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1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1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1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1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2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2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2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2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2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2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2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2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2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2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30"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31"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3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3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3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35"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3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3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3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3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40"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41"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4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4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4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4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46"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47"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48"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4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5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52"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54"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5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5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5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5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59"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60"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6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6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63"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6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6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6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67"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6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69"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70"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71"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7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0</xdr:row>
      <xdr:rowOff>0</xdr:rowOff>
    </xdr:from>
    <xdr:to>
      <xdr:col>5</xdr:col>
      <xdr:colOff>295275</xdr:colOff>
      <xdr:row>0</xdr:row>
      <xdr:rowOff>19050</xdr:rowOff>
    </xdr:to>
    <xdr:sp macro="" textlink="">
      <xdr:nvSpPr>
        <xdr:cNvPr id="77267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427672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7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7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7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7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7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7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8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8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8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8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8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8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8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8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8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9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9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9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9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94"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95"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9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9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98"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699"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0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0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0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0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04"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05"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06"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07"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0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0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10"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11"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12"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1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1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1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16"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17"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18"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1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2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2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2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23"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24"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2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27"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2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2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3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31"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32"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33"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34"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35"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36"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0</xdr:row>
      <xdr:rowOff>0</xdr:rowOff>
    </xdr:from>
    <xdr:to>
      <xdr:col>20</xdr:col>
      <xdr:colOff>295275</xdr:colOff>
      <xdr:row>0</xdr:row>
      <xdr:rowOff>19050</xdr:rowOff>
    </xdr:to>
    <xdr:sp macro="" textlink="">
      <xdr:nvSpPr>
        <xdr:cNvPr id="77273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3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3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4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4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4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4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4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4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4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4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5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5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5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5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5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5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5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57"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58"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59"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6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6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62"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63"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6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6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68"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69"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70"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71"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7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7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74"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75"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76"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7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78"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79"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80"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81"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82"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8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8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8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86"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87"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88"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8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9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91"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9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9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9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95"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96"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97"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98"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799"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800"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0</xdr:row>
      <xdr:rowOff>0</xdr:rowOff>
    </xdr:from>
    <xdr:to>
      <xdr:col>20</xdr:col>
      <xdr:colOff>295275</xdr:colOff>
      <xdr:row>0</xdr:row>
      <xdr:rowOff>19050</xdr:rowOff>
    </xdr:to>
    <xdr:sp macro="" textlink="">
      <xdr:nvSpPr>
        <xdr:cNvPr id="772801"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9210675"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02"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03"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04"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05"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06"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0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0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09"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10"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11"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12"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13"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14"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15"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1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1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18"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1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2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21"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22"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23"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2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2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26"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27"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28"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29"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3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3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32"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33"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34"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35"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36"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37" name="AutoShape 32" descr="Source: Haver Analytics&#10;Latest actual data: 2011&#10;GDP valuation: Real Gross Domestic Product determined by chained Fisher quantity growth rates.&#10;Start/end months of reporting year: January/December&#10;Base year: 2005&#10;Chain-weighted: Yes, from 1980&#10;Primary domestic currency: U.S. dollars&#10;Data last updated: 03/2012">
          <a:hlinkClick xmlns:r="http://schemas.openxmlformats.org/officeDocument/2006/relationships" r:id="rId16"/>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38"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39" name="AutoShape 31" descr="Source: National Statistical Office&#10;Latest actual data: 2011&#10;National accounts manual used: ESA 1995&#10;GDP valuation: Market prices&#10;Start/end months of reporting year: January/December&#10;Base year: 2008&#10;Chain-weighted: Yes, from 1980&#10;Primary domestic currency: Sterling pounds&#10;Data last updated: 03/2012">
          <a:hlinkClick xmlns:r="http://schemas.openxmlformats.org/officeDocument/2006/relationships" r:id="rId15"/>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40"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4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42"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43" name="AutoShape 20" descr="Source: National Statistical Office&#10;Latest actual data: 2011&#10;National accounts manual used: ESA 1995&#10;GDP valuation: Market prices&#10;Start/end months of reporting year: January/December&#10;Base year: 2005&#10;Chain-weighted: Yes, from 1980&#10;Primary domestic currency: Euros&#10;Data last updated: 03/2012">
          <a:hlinkClick xmlns:r="http://schemas.openxmlformats.org/officeDocument/2006/relationships" r:id="rId4"/>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44"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45"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46"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47"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48"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49" name="AutoShape 18" descr="Source: National Statistical Office&#10;Latest actual data: 2011&#10;GDP valuation: Market prices&#10;Start/end months of reporting year: January/December&#10;Base year: 2002&#10;Chain-weighted: Yes, from 1980&#10;Primary domestic currency: Canadian dollars&#10;Data last updated: 04/2012">
          <a:hlinkClick xmlns:r="http://schemas.openxmlformats.org/officeDocument/2006/relationships" r:id="rId2"/>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50" name="AutoShape 19" descr="Source: CEIC&#10;Latest actual data: 2011&#10;National accounts manual used: SNA 2008&#10;GDP valuation: Market prices. Production-based measure&#10;Start/end months of reporting year: January/December&#10;Base year: 1990. China GDP deflator does not equal 100 in the base year. This is due to the fact that, in the base year, there is a discrepancy between production-based and expenditure-based nominal GDP series. Reported NGDP series are production-based, while NGDP_R series are estimated using expenditure based nominal GDP in the base year and contributions to growth in subsequent years.&#10;Chain-weighted: No&#10;Primary domestic currency: Chinese yuan&#10;Data last updated: 03/2012">
          <a:hlinkClick xmlns:r="http://schemas.openxmlformats.org/officeDocument/2006/relationships" r:id="rId3"/>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51" name="AutoShape 21" descr="Source: National Statistical Office&#10;Latest actual data: 2011&#10;Notes: Data until 1990 refers to German federation only (West Germany). National accounts data until 1990 do not include FISIM. Data from 1991 refer to United Germany and include FISIM.&#10;National accounts manual used: ESA 1995&#10;GDP valuation: Market prices&#10;Start/end months of reporting year: January/December&#10;Base year: 2005&#10;Chain-weighted: Yes, from 1991. From 1991.&#10;Primary domestic currency: Euros&#10;Data last updated: 04/2012">
          <a:hlinkClick xmlns:r="http://schemas.openxmlformats.org/officeDocument/2006/relationships" r:id="rId5"/>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52"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53" name="AutoShape 24" descr="Source: National Statistical Office&#10;Latest actual data: 2011&#10;GDP valuation: Gross domestic product, chained&#10;Base year: 2005&#10;Chain-weighted: Yes, from 1980&#10;Primary domestic currency: Euros&#10;Data last updated: 03/2012">
          <a:hlinkClick xmlns:r="http://schemas.openxmlformats.org/officeDocument/2006/relationships" r:id="rId8"/>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54"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55" name="AutoShape 25" descr="Source: Global Insight and Nomura database.&#10;Latest actual data: 2011&#10;National accounts manual used: SNA 1993&#10;GDP valuation: Market prices&#10;Start/end months of reporting year: January/December&#10;Base year: 2005&#10;Chain-weighted: Yes, from 1980&#10;Primary domestic currency: Japanese yen&#10;Data last updated: 03/2012">
          <a:hlinkClick xmlns:r="http://schemas.openxmlformats.org/officeDocument/2006/relationships" r:id="rId9"/>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56"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57" name="AutoShape 22" descr="Source: IMF Staff. The original data is in calendar years from 1997. Prior to 1997, IMF staff converted fiscal-year data to calendar years by taking 3/4 data of  year t and 1/4 data of year t+1 as data for calendar year t. Moreover, since quarterly data do not add up to the annual data adjustments are made to the quarterly data, hence they differ slightly from the official figures.&#10;Latest actual data: 2011. Official data for the latest year are advanced estimates. Data available on quarter-by-quarter basis.&#10;National accounts manual used: SNA 1993&#10;GDP valuation: Market prices&#10;Start/end months of reporting year: January/December&#10;Base year: 2004/05&#10;Chain-weighted: No&#10;Primary domestic currency: Indian rupees&#10;Data last updated: 03/2012">
          <a:hlinkClick xmlns:r="http://schemas.openxmlformats.org/officeDocument/2006/relationships" r:id="rId6"/>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58" name="AutoShape 23" descr="Source: CEIC&#10;Latest actual data: 2011&#10;GDP valuation: Market prices&#10;Start/end months of reporting year: January/December&#10;Base year: 2000&#10;Chain-weighted: No&#10;Primary domestic currency: Indonesian rupiah&#10;Data last updated: 03/2012">
          <a:hlinkClick xmlns:r="http://schemas.openxmlformats.org/officeDocument/2006/relationships" r:id="rId7"/>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59" name="AutoShape 17" descr="Source: National Statistical Office. Australian Bureau of Statistics (via Time Series Plus &amp; dXdata)&#10;Latest actual data: 2011&#10;GDP valuation: Market prices. Data refer to calendar years&#10;Start/end months of reporting year: July/June&#10;Base year: 1999&#10;Chain-weighted: Yes, from 1980. From 1980.&#10;Primary domestic currency: Australian dollars&#10;Data last updated: 03/2012">
          <a:hlinkClick xmlns:r="http://schemas.openxmlformats.org/officeDocument/2006/relationships" r:id="rId1"/>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60" name="AutoShape 29" descr="Source: National Statistical Office&#10;Latest actual data: 2010&#10;GDP valuation: Market prices&#10;Base year: 1995&#10;Chain-weighted: Yes, from 1995&#10;Primary domestic currency: Euros&#10;Data last updated: 03/2012">
          <a:hlinkClick xmlns:r="http://schemas.openxmlformats.org/officeDocument/2006/relationships" r:id="rId13"/>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61" name="AutoShape 30" descr="Source: CEIC&#10;Latest actual data: 2011&#10;National accounts manual used: SNA 1993&#10;GDP valuation: Market prices&#10;Start/end months of reporting year: January/December&#10;Base year: 1988&#10;Chain-weighted: No&#10;Primary domestic currency: Thai baht&#10;Data last updated: 03/2012">
          <a:hlinkClick xmlns:r="http://schemas.openxmlformats.org/officeDocument/2006/relationships" r:id="rId14"/>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62" name="AutoShape 26" descr="Source: CEIC&#10;Latest actual data: 2010&#10;National accounts manual used: SNA 1993&#10;GDP valuation: Market prices&#10;Start/end months of reporting year: January/December&#10;Base year: 2005&#10;Chain-weighted: Yes, from before 1980&#10;Primary domestic currency: Korean won&#10;Data last updated: 04/2012">
          <a:hlinkClick xmlns:r="http://schemas.openxmlformats.org/officeDocument/2006/relationships" r:id="rId10"/>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63"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64" name="AutoShape 27" descr="Source: National Statistical Office&#10;Latest actual data: 2011&#10;Notes: GDP was rebased by the National Statistical Office, new base year is 2000. The official series starts in 2000. Data prior to that is spliced based on the old series.&#10;National accounts manual used: SNA 1993&#10;GDP valuation: Market prices&#10;Start/end months of reporting year: January/December&#10;Base year: 2000&#10;Chain-weighted: No&#10;Primary domestic currency: Malaysian ringgit&#10;Data last updated: 03/2012">
          <a:hlinkClick xmlns:r="http://schemas.openxmlformats.org/officeDocument/2006/relationships" r:id="rId11"/>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0</xdr:row>
      <xdr:rowOff>0</xdr:rowOff>
    </xdr:from>
    <xdr:to>
      <xdr:col>12</xdr:col>
      <xdr:colOff>295275</xdr:colOff>
      <xdr:row>0</xdr:row>
      <xdr:rowOff>19050</xdr:rowOff>
    </xdr:to>
    <xdr:sp macro="" textlink="">
      <xdr:nvSpPr>
        <xdr:cNvPr id="772865" name="AutoShape 28" descr="Source: National Statistical Office&#10;Latest actual data: 2011&#10;National accounts manual used: SNA 1993&#10;GDP valuation: Market prices&#10;Start/end months of reporting year: January/December&#10;Base year: 2005&#10;Chain-weighted: Yes, from 2005&#10;Primary domestic currency: Singapore dollars&#10;Data last updated: 03/2012">
          <a:hlinkClick xmlns:r="http://schemas.openxmlformats.org/officeDocument/2006/relationships" r:id="rId12"/>
        </xdr:cNvPr>
        <xdr:cNvSpPr>
          <a:spLocks noChangeAspect="1" noChangeArrowheads="1"/>
        </xdr:cNvSpPr>
      </xdr:nvSpPr>
      <xdr:spPr bwMode="auto">
        <a:xfrm>
          <a:off x="8610600" y="0"/>
          <a:ext cx="29527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s://tradingeconomics.com/mauritius/exports" TargetMode="External"/><Relationship Id="rId21" Type="http://schemas.openxmlformats.org/officeDocument/2006/relationships/hyperlink" Target="https://tradingeconomics.com/bahrain/exports" TargetMode="External"/><Relationship Id="rId42" Type="http://schemas.openxmlformats.org/officeDocument/2006/relationships/hyperlink" Target="https://tradingeconomics.com/chile/exports" TargetMode="External"/><Relationship Id="rId63" Type="http://schemas.openxmlformats.org/officeDocument/2006/relationships/hyperlink" Target="https://tradingeconomics.com/european-union/exports" TargetMode="External"/><Relationship Id="rId84" Type="http://schemas.openxmlformats.org/officeDocument/2006/relationships/hyperlink" Target="https://tradingeconomics.com/indonesia/exports" TargetMode="External"/><Relationship Id="rId138" Type="http://schemas.openxmlformats.org/officeDocument/2006/relationships/hyperlink" Target="https://tradingeconomics.com/palestine/exports" TargetMode="External"/><Relationship Id="rId159" Type="http://schemas.openxmlformats.org/officeDocument/2006/relationships/hyperlink" Target="https://tradingeconomics.com/slovakia/exports" TargetMode="External"/><Relationship Id="rId170" Type="http://schemas.openxmlformats.org/officeDocument/2006/relationships/hyperlink" Target="https://tradingeconomics.com/sweden/exports" TargetMode="External"/><Relationship Id="rId191" Type="http://schemas.openxmlformats.org/officeDocument/2006/relationships/hyperlink" Target="https://tradingeconomics.com/india/exports" TargetMode="External"/><Relationship Id="rId107" Type="http://schemas.openxmlformats.org/officeDocument/2006/relationships/hyperlink" Target="https://tradingeconomics.com/luxembourg/exports" TargetMode="External"/><Relationship Id="rId11" Type="http://schemas.openxmlformats.org/officeDocument/2006/relationships/hyperlink" Target="https://tradingeconomics.com/singapore/exports" TargetMode="External"/><Relationship Id="rId32" Type="http://schemas.openxmlformats.org/officeDocument/2006/relationships/hyperlink" Target="https://tradingeconomics.com/botswana/exports" TargetMode="External"/><Relationship Id="rId53" Type="http://schemas.openxmlformats.org/officeDocument/2006/relationships/hyperlink" Target="https://tradingeconomics.com/djibouti/exports" TargetMode="External"/><Relationship Id="rId74" Type="http://schemas.openxmlformats.org/officeDocument/2006/relationships/hyperlink" Target="https://tradingeconomics.com/guatemala/exports" TargetMode="External"/><Relationship Id="rId128" Type="http://schemas.openxmlformats.org/officeDocument/2006/relationships/hyperlink" Target="https://tradingeconomics.com/netherlands/exports" TargetMode="External"/><Relationship Id="rId149" Type="http://schemas.openxmlformats.org/officeDocument/2006/relationships/hyperlink" Target="https://tradingeconomics.com/romania/exports" TargetMode="External"/><Relationship Id="rId5" Type="http://schemas.openxmlformats.org/officeDocument/2006/relationships/hyperlink" Target="https://tradingeconomics.com/germany/exports" TargetMode="External"/><Relationship Id="rId95" Type="http://schemas.openxmlformats.org/officeDocument/2006/relationships/hyperlink" Target="https://tradingeconomics.com/kenya/exports" TargetMode="External"/><Relationship Id="rId160" Type="http://schemas.openxmlformats.org/officeDocument/2006/relationships/hyperlink" Target="https://tradingeconomics.com/slovenia/exports" TargetMode="External"/><Relationship Id="rId181" Type="http://schemas.openxmlformats.org/officeDocument/2006/relationships/hyperlink" Target="https://tradingeconomics.com/uganda/exports" TargetMode="External"/><Relationship Id="rId22" Type="http://schemas.openxmlformats.org/officeDocument/2006/relationships/hyperlink" Target="https://tradingeconomics.com/bangladesh/exports" TargetMode="External"/><Relationship Id="rId43" Type="http://schemas.openxmlformats.org/officeDocument/2006/relationships/hyperlink" Target="https://tradingeconomics.com/china/exports" TargetMode="External"/><Relationship Id="rId64" Type="http://schemas.openxmlformats.org/officeDocument/2006/relationships/hyperlink" Target="https://tradingeconomics.com/faroe-islands/exports" TargetMode="External"/><Relationship Id="rId118" Type="http://schemas.openxmlformats.org/officeDocument/2006/relationships/hyperlink" Target="https://tradingeconomics.com/mexico/exports" TargetMode="External"/><Relationship Id="rId139" Type="http://schemas.openxmlformats.org/officeDocument/2006/relationships/hyperlink" Target="https://tradingeconomics.com/panama/exports" TargetMode="External"/><Relationship Id="rId85" Type="http://schemas.openxmlformats.org/officeDocument/2006/relationships/hyperlink" Target="https://tradingeconomics.com/iran/exports" TargetMode="External"/><Relationship Id="rId150" Type="http://schemas.openxmlformats.org/officeDocument/2006/relationships/hyperlink" Target="https://tradingeconomics.com/russia/exports" TargetMode="External"/><Relationship Id="rId171" Type="http://schemas.openxmlformats.org/officeDocument/2006/relationships/hyperlink" Target="https://tradingeconomics.com/switzerland/exports" TargetMode="External"/><Relationship Id="rId192" Type="http://schemas.openxmlformats.org/officeDocument/2006/relationships/hyperlink" Target="https://tradingeconomics.com/indonesia/exports" TargetMode="External"/><Relationship Id="rId12" Type="http://schemas.openxmlformats.org/officeDocument/2006/relationships/hyperlink" Target="https://tradingeconomics.com/south-korea/exports" TargetMode="External"/><Relationship Id="rId33" Type="http://schemas.openxmlformats.org/officeDocument/2006/relationships/hyperlink" Target="https://tradingeconomics.com/bulgaria/exports" TargetMode="External"/><Relationship Id="rId108" Type="http://schemas.openxmlformats.org/officeDocument/2006/relationships/hyperlink" Target="https://tradingeconomics.com/macau/exports" TargetMode="External"/><Relationship Id="rId129" Type="http://schemas.openxmlformats.org/officeDocument/2006/relationships/hyperlink" Target="https://tradingeconomics.com/new-caledonia/exports" TargetMode="External"/><Relationship Id="rId54" Type="http://schemas.openxmlformats.org/officeDocument/2006/relationships/hyperlink" Target="https://tradingeconomics.com/dominican-republic/exports" TargetMode="External"/><Relationship Id="rId75" Type="http://schemas.openxmlformats.org/officeDocument/2006/relationships/hyperlink" Target="https://tradingeconomics.com/guinea/exports" TargetMode="External"/><Relationship Id="rId96" Type="http://schemas.openxmlformats.org/officeDocument/2006/relationships/hyperlink" Target="https://tradingeconomics.com/kosovo/exports" TargetMode="External"/><Relationship Id="rId140" Type="http://schemas.openxmlformats.org/officeDocument/2006/relationships/hyperlink" Target="https://tradingeconomics.com/papua-new-guinea/exports" TargetMode="External"/><Relationship Id="rId161" Type="http://schemas.openxmlformats.org/officeDocument/2006/relationships/hyperlink" Target="https://tradingeconomics.com/somalia/exports" TargetMode="External"/><Relationship Id="rId182" Type="http://schemas.openxmlformats.org/officeDocument/2006/relationships/hyperlink" Target="https://tradingeconomics.com/ukraine/exports" TargetMode="External"/><Relationship Id="rId6" Type="http://schemas.openxmlformats.org/officeDocument/2006/relationships/hyperlink" Target="https://tradingeconomics.com/india/exports" TargetMode="External"/><Relationship Id="rId23" Type="http://schemas.openxmlformats.org/officeDocument/2006/relationships/hyperlink" Target="https://tradingeconomics.com/barbados/exports" TargetMode="External"/><Relationship Id="rId119" Type="http://schemas.openxmlformats.org/officeDocument/2006/relationships/hyperlink" Target="https://tradingeconomics.com/moldova/exports" TargetMode="External"/><Relationship Id="rId44" Type="http://schemas.openxmlformats.org/officeDocument/2006/relationships/hyperlink" Target="https://tradingeconomics.com/colombia/exports" TargetMode="External"/><Relationship Id="rId65" Type="http://schemas.openxmlformats.org/officeDocument/2006/relationships/hyperlink" Target="https://tradingeconomics.com/fiji/exports" TargetMode="External"/><Relationship Id="rId86" Type="http://schemas.openxmlformats.org/officeDocument/2006/relationships/hyperlink" Target="https://tradingeconomics.com/iraq/exports" TargetMode="External"/><Relationship Id="rId130" Type="http://schemas.openxmlformats.org/officeDocument/2006/relationships/hyperlink" Target="https://tradingeconomics.com/new-zealand/exports" TargetMode="External"/><Relationship Id="rId151" Type="http://schemas.openxmlformats.org/officeDocument/2006/relationships/hyperlink" Target="https://tradingeconomics.com/rwanda/exports" TargetMode="External"/><Relationship Id="rId172" Type="http://schemas.openxmlformats.org/officeDocument/2006/relationships/hyperlink" Target="https://tradingeconomics.com/syria/exports" TargetMode="External"/><Relationship Id="rId193" Type="http://schemas.openxmlformats.org/officeDocument/2006/relationships/hyperlink" Target="https://tradingeconomics.com/italy/exports" TargetMode="External"/><Relationship Id="rId13" Type="http://schemas.openxmlformats.org/officeDocument/2006/relationships/hyperlink" Target="https://tradingeconomics.com/spain/exports" TargetMode="External"/><Relationship Id="rId109" Type="http://schemas.openxmlformats.org/officeDocument/2006/relationships/hyperlink" Target="https://tradingeconomics.com/macedonia/exports" TargetMode="External"/><Relationship Id="rId34" Type="http://schemas.openxmlformats.org/officeDocument/2006/relationships/hyperlink" Target="https://tradingeconomics.com/burkina-faso/exports" TargetMode="External"/><Relationship Id="rId55" Type="http://schemas.openxmlformats.org/officeDocument/2006/relationships/hyperlink" Target="https://tradingeconomics.com/east-timor/exports" TargetMode="External"/><Relationship Id="rId76" Type="http://schemas.openxmlformats.org/officeDocument/2006/relationships/hyperlink" Target="https://tradingeconomics.com/guinea-bissau/exports" TargetMode="External"/><Relationship Id="rId97" Type="http://schemas.openxmlformats.org/officeDocument/2006/relationships/hyperlink" Target="https://tradingeconomics.com/kuwait/exports" TargetMode="External"/><Relationship Id="rId120" Type="http://schemas.openxmlformats.org/officeDocument/2006/relationships/hyperlink" Target="https://tradingeconomics.com/monaco/exports" TargetMode="External"/><Relationship Id="rId141" Type="http://schemas.openxmlformats.org/officeDocument/2006/relationships/hyperlink" Target="https://tradingeconomics.com/paraguay/exports" TargetMode="External"/><Relationship Id="rId7" Type="http://schemas.openxmlformats.org/officeDocument/2006/relationships/hyperlink" Target="https://tradingeconomics.com/indonesia/exports" TargetMode="External"/><Relationship Id="rId162" Type="http://schemas.openxmlformats.org/officeDocument/2006/relationships/hyperlink" Target="https://tradingeconomics.com/south-africa/exports" TargetMode="External"/><Relationship Id="rId183" Type="http://schemas.openxmlformats.org/officeDocument/2006/relationships/hyperlink" Target="https://tradingeconomics.com/united-arab-emirates/exports" TargetMode="External"/><Relationship Id="rId2" Type="http://schemas.openxmlformats.org/officeDocument/2006/relationships/hyperlink" Target="https://tradingeconomics.com/canada/exports" TargetMode="External"/><Relationship Id="rId29" Type="http://schemas.openxmlformats.org/officeDocument/2006/relationships/hyperlink" Target="https://tradingeconomics.com/bhutan/exports" TargetMode="External"/><Relationship Id="rId24" Type="http://schemas.openxmlformats.org/officeDocument/2006/relationships/hyperlink" Target="https://tradingeconomics.com/belarus/exports" TargetMode="External"/><Relationship Id="rId40" Type="http://schemas.openxmlformats.org/officeDocument/2006/relationships/hyperlink" Target="https://tradingeconomics.com/cayman-islands/exports" TargetMode="External"/><Relationship Id="rId45" Type="http://schemas.openxmlformats.org/officeDocument/2006/relationships/hyperlink" Target="https://tradingeconomics.com/comoros/exports" TargetMode="External"/><Relationship Id="rId66" Type="http://schemas.openxmlformats.org/officeDocument/2006/relationships/hyperlink" Target="https://tradingeconomics.com/finland/exports" TargetMode="External"/><Relationship Id="rId87" Type="http://schemas.openxmlformats.org/officeDocument/2006/relationships/hyperlink" Target="https://tradingeconomics.com/ireland/exports" TargetMode="External"/><Relationship Id="rId110" Type="http://schemas.openxmlformats.org/officeDocument/2006/relationships/hyperlink" Target="https://tradingeconomics.com/madagascar/exports" TargetMode="External"/><Relationship Id="rId115" Type="http://schemas.openxmlformats.org/officeDocument/2006/relationships/hyperlink" Target="https://tradingeconomics.com/malta/exports" TargetMode="External"/><Relationship Id="rId131" Type="http://schemas.openxmlformats.org/officeDocument/2006/relationships/hyperlink" Target="https://tradingeconomics.com/nicaragua/exports" TargetMode="External"/><Relationship Id="rId136" Type="http://schemas.openxmlformats.org/officeDocument/2006/relationships/hyperlink" Target="https://tradingeconomics.com/oman/exports" TargetMode="External"/><Relationship Id="rId157" Type="http://schemas.openxmlformats.org/officeDocument/2006/relationships/hyperlink" Target="https://tradingeconomics.com/sierra-leone/exports" TargetMode="External"/><Relationship Id="rId178" Type="http://schemas.openxmlformats.org/officeDocument/2006/relationships/hyperlink" Target="https://tradingeconomics.com/tunisia/exports" TargetMode="External"/><Relationship Id="rId61" Type="http://schemas.openxmlformats.org/officeDocument/2006/relationships/hyperlink" Target="https://tradingeconomics.com/ethiopia/exports" TargetMode="External"/><Relationship Id="rId82" Type="http://schemas.openxmlformats.org/officeDocument/2006/relationships/hyperlink" Target="https://tradingeconomics.com/iceland/exports" TargetMode="External"/><Relationship Id="rId152" Type="http://schemas.openxmlformats.org/officeDocument/2006/relationships/hyperlink" Target="https://tradingeconomics.com/sao-tome-and-principe/exports" TargetMode="External"/><Relationship Id="rId173" Type="http://schemas.openxmlformats.org/officeDocument/2006/relationships/hyperlink" Target="https://tradingeconomics.com/taiwan/exports" TargetMode="External"/><Relationship Id="rId194" Type="http://schemas.openxmlformats.org/officeDocument/2006/relationships/hyperlink" Target="https://tradingeconomics.com/japan/exports" TargetMode="External"/><Relationship Id="rId199" Type="http://schemas.openxmlformats.org/officeDocument/2006/relationships/hyperlink" Target="https://tradingeconomics.com/thailand/exports" TargetMode="External"/><Relationship Id="rId203" Type="http://schemas.openxmlformats.org/officeDocument/2006/relationships/drawing" Target="../drawings/drawing4.xml"/><Relationship Id="rId19" Type="http://schemas.openxmlformats.org/officeDocument/2006/relationships/hyperlink" Target="https://tradingeconomics.com/azerbaijan/exports" TargetMode="External"/><Relationship Id="rId14" Type="http://schemas.openxmlformats.org/officeDocument/2006/relationships/hyperlink" Target="https://tradingeconomics.com/thailand/exports" TargetMode="External"/><Relationship Id="rId30" Type="http://schemas.openxmlformats.org/officeDocument/2006/relationships/hyperlink" Target="https://tradingeconomics.com/bolivia/exports" TargetMode="External"/><Relationship Id="rId35" Type="http://schemas.openxmlformats.org/officeDocument/2006/relationships/hyperlink" Target="https://tradingeconomics.com/burundi/exports" TargetMode="External"/><Relationship Id="rId56" Type="http://schemas.openxmlformats.org/officeDocument/2006/relationships/hyperlink" Target="https://tradingeconomics.com/ecuador/exports" TargetMode="External"/><Relationship Id="rId77" Type="http://schemas.openxmlformats.org/officeDocument/2006/relationships/hyperlink" Target="https://tradingeconomics.com/guyana/exports" TargetMode="External"/><Relationship Id="rId100" Type="http://schemas.openxmlformats.org/officeDocument/2006/relationships/hyperlink" Target="https://tradingeconomics.com/latvia/exports" TargetMode="External"/><Relationship Id="rId105" Type="http://schemas.openxmlformats.org/officeDocument/2006/relationships/hyperlink" Target="https://tradingeconomics.com/liechtenstein/exports" TargetMode="External"/><Relationship Id="rId126" Type="http://schemas.openxmlformats.org/officeDocument/2006/relationships/hyperlink" Target="https://tradingeconomics.com/namibia/exports" TargetMode="External"/><Relationship Id="rId147" Type="http://schemas.openxmlformats.org/officeDocument/2006/relationships/hyperlink" Target="https://tradingeconomics.com/qatar/exports" TargetMode="External"/><Relationship Id="rId168" Type="http://schemas.openxmlformats.org/officeDocument/2006/relationships/hyperlink" Target="https://tradingeconomics.com/suriname/exports" TargetMode="External"/><Relationship Id="rId8" Type="http://schemas.openxmlformats.org/officeDocument/2006/relationships/hyperlink" Target="https://tradingeconomics.com/italy/exports" TargetMode="External"/><Relationship Id="rId51" Type="http://schemas.openxmlformats.org/officeDocument/2006/relationships/hyperlink" Target="https://tradingeconomics.com/czech-republic/exports" TargetMode="External"/><Relationship Id="rId72" Type="http://schemas.openxmlformats.org/officeDocument/2006/relationships/hyperlink" Target="https://tradingeconomics.com/ghana/exports" TargetMode="External"/><Relationship Id="rId93" Type="http://schemas.openxmlformats.org/officeDocument/2006/relationships/hyperlink" Target="https://tradingeconomics.com/jordan/exports" TargetMode="External"/><Relationship Id="rId98" Type="http://schemas.openxmlformats.org/officeDocument/2006/relationships/hyperlink" Target="https://tradingeconomics.com/kyrgyzstan/exports" TargetMode="External"/><Relationship Id="rId121" Type="http://schemas.openxmlformats.org/officeDocument/2006/relationships/hyperlink" Target="https://tradingeconomics.com/mongolia/exports" TargetMode="External"/><Relationship Id="rId142" Type="http://schemas.openxmlformats.org/officeDocument/2006/relationships/hyperlink" Target="https://tradingeconomics.com/peru/exports" TargetMode="External"/><Relationship Id="rId163" Type="http://schemas.openxmlformats.org/officeDocument/2006/relationships/hyperlink" Target="https://tradingeconomics.com/south-korea/exports" TargetMode="External"/><Relationship Id="rId184" Type="http://schemas.openxmlformats.org/officeDocument/2006/relationships/hyperlink" Target="https://tradingeconomics.com/united-kingdom/exports" TargetMode="External"/><Relationship Id="rId189" Type="http://schemas.openxmlformats.org/officeDocument/2006/relationships/hyperlink" Target="https://tradingeconomics.com/france/exports" TargetMode="External"/><Relationship Id="rId3" Type="http://schemas.openxmlformats.org/officeDocument/2006/relationships/hyperlink" Target="https://tradingeconomics.com/china/exports" TargetMode="External"/><Relationship Id="rId25" Type="http://schemas.openxmlformats.org/officeDocument/2006/relationships/hyperlink" Target="https://tradingeconomics.com/belgium/exports" TargetMode="External"/><Relationship Id="rId46" Type="http://schemas.openxmlformats.org/officeDocument/2006/relationships/hyperlink" Target="https://tradingeconomics.com/congo/exports" TargetMode="External"/><Relationship Id="rId67" Type="http://schemas.openxmlformats.org/officeDocument/2006/relationships/hyperlink" Target="https://tradingeconomics.com/france/exports" TargetMode="External"/><Relationship Id="rId116" Type="http://schemas.openxmlformats.org/officeDocument/2006/relationships/hyperlink" Target="https://tradingeconomics.com/mauritania/exports" TargetMode="External"/><Relationship Id="rId137" Type="http://schemas.openxmlformats.org/officeDocument/2006/relationships/hyperlink" Target="https://tradingeconomics.com/pakistan/exports" TargetMode="External"/><Relationship Id="rId158" Type="http://schemas.openxmlformats.org/officeDocument/2006/relationships/hyperlink" Target="https://tradingeconomics.com/singapore/exports" TargetMode="External"/><Relationship Id="rId20" Type="http://schemas.openxmlformats.org/officeDocument/2006/relationships/hyperlink" Target="https://tradingeconomics.com/bahamas/exports" TargetMode="External"/><Relationship Id="rId41" Type="http://schemas.openxmlformats.org/officeDocument/2006/relationships/hyperlink" Target="https://tradingeconomics.com/chad/exports" TargetMode="External"/><Relationship Id="rId62" Type="http://schemas.openxmlformats.org/officeDocument/2006/relationships/hyperlink" Target="https://tradingeconomics.com/euro-area/exports" TargetMode="External"/><Relationship Id="rId83" Type="http://schemas.openxmlformats.org/officeDocument/2006/relationships/hyperlink" Target="https://tradingeconomics.com/india/exports" TargetMode="External"/><Relationship Id="rId88" Type="http://schemas.openxmlformats.org/officeDocument/2006/relationships/hyperlink" Target="https://tradingeconomics.com/israel/exports" TargetMode="External"/><Relationship Id="rId111" Type="http://schemas.openxmlformats.org/officeDocument/2006/relationships/hyperlink" Target="https://tradingeconomics.com/malawi/exports" TargetMode="External"/><Relationship Id="rId132" Type="http://schemas.openxmlformats.org/officeDocument/2006/relationships/hyperlink" Target="https://tradingeconomics.com/niger/exports" TargetMode="External"/><Relationship Id="rId153" Type="http://schemas.openxmlformats.org/officeDocument/2006/relationships/hyperlink" Target="https://tradingeconomics.com/saudi-arabia/exports" TargetMode="External"/><Relationship Id="rId174" Type="http://schemas.openxmlformats.org/officeDocument/2006/relationships/hyperlink" Target="https://tradingeconomics.com/tajikistan/exports" TargetMode="External"/><Relationship Id="rId179" Type="http://schemas.openxmlformats.org/officeDocument/2006/relationships/hyperlink" Target="https://tradingeconomics.com/turkey/exports" TargetMode="External"/><Relationship Id="rId195" Type="http://schemas.openxmlformats.org/officeDocument/2006/relationships/hyperlink" Target="https://tradingeconomics.com/malaysia/exports" TargetMode="External"/><Relationship Id="rId190" Type="http://schemas.openxmlformats.org/officeDocument/2006/relationships/hyperlink" Target="https://tradingeconomics.com/germany/exports" TargetMode="External"/><Relationship Id="rId15" Type="http://schemas.openxmlformats.org/officeDocument/2006/relationships/hyperlink" Target="https://tradingeconomics.com/united-kingdom/exports" TargetMode="External"/><Relationship Id="rId36" Type="http://schemas.openxmlformats.org/officeDocument/2006/relationships/hyperlink" Target="https://tradingeconomics.com/cambodia/exports" TargetMode="External"/><Relationship Id="rId57" Type="http://schemas.openxmlformats.org/officeDocument/2006/relationships/hyperlink" Target="https://tradingeconomics.com/egypt/exports" TargetMode="External"/><Relationship Id="rId106" Type="http://schemas.openxmlformats.org/officeDocument/2006/relationships/hyperlink" Target="https://tradingeconomics.com/lithuania/exports" TargetMode="External"/><Relationship Id="rId127" Type="http://schemas.openxmlformats.org/officeDocument/2006/relationships/hyperlink" Target="https://tradingeconomics.com/nepal/exports" TargetMode="External"/><Relationship Id="rId10" Type="http://schemas.openxmlformats.org/officeDocument/2006/relationships/hyperlink" Target="https://tradingeconomics.com/malaysia/exports" TargetMode="External"/><Relationship Id="rId31" Type="http://schemas.openxmlformats.org/officeDocument/2006/relationships/hyperlink" Target="https://tradingeconomics.com/bosnia-and-herzegovina/exports" TargetMode="External"/><Relationship Id="rId52" Type="http://schemas.openxmlformats.org/officeDocument/2006/relationships/hyperlink" Target="https://tradingeconomics.com/denmark/exports" TargetMode="External"/><Relationship Id="rId73" Type="http://schemas.openxmlformats.org/officeDocument/2006/relationships/hyperlink" Target="https://tradingeconomics.com/greece/exports" TargetMode="External"/><Relationship Id="rId78" Type="http://schemas.openxmlformats.org/officeDocument/2006/relationships/hyperlink" Target="https://tradingeconomics.com/haiti/exports" TargetMode="External"/><Relationship Id="rId94" Type="http://schemas.openxmlformats.org/officeDocument/2006/relationships/hyperlink" Target="https://tradingeconomics.com/kazakhstan/exports" TargetMode="External"/><Relationship Id="rId99" Type="http://schemas.openxmlformats.org/officeDocument/2006/relationships/hyperlink" Target="https://tradingeconomics.com/laos/exports" TargetMode="External"/><Relationship Id="rId101" Type="http://schemas.openxmlformats.org/officeDocument/2006/relationships/hyperlink" Target="https://tradingeconomics.com/lebanon/exports" TargetMode="External"/><Relationship Id="rId122" Type="http://schemas.openxmlformats.org/officeDocument/2006/relationships/hyperlink" Target="https://tradingeconomics.com/montenegro/exports" TargetMode="External"/><Relationship Id="rId143" Type="http://schemas.openxmlformats.org/officeDocument/2006/relationships/hyperlink" Target="https://tradingeconomics.com/philippines/exports" TargetMode="External"/><Relationship Id="rId148" Type="http://schemas.openxmlformats.org/officeDocument/2006/relationships/hyperlink" Target="https://tradingeconomics.com/republic-of-the-congo/exports" TargetMode="External"/><Relationship Id="rId164" Type="http://schemas.openxmlformats.org/officeDocument/2006/relationships/hyperlink" Target="https://tradingeconomics.com/south-sudan/exports" TargetMode="External"/><Relationship Id="rId169" Type="http://schemas.openxmlformats.org/officeDocument/2006/relationships/hyperlink" Target="https://tradingeconomics.com/swaziland/exports" TargetMode="External"/><Relationship Id="rId185" Type="http://schemas.openxmlformats.org/officeDocument/2006/relationships/hyperlink" Target="https://tradingeconomics.com/united-states/exports" TargetMode="External"/><Relationship Id="rId4" Type="http://schemas.openxmlformats.org/officeDocument/2006/relationships/hyperlink" Target="https://tradingeconomics.com/france/exports" TargetMode="External"/><Relationship Id="rId9" Type="http://schemas.openxmlformats.org/officeDocument/2006/relationships/hyperlink" Target="https://tradingeconomics.com/japan/exports" TargetMode="External"/><Relationship Id="rId180" Type="http://schemas.openxmlformats.org/officeDocument/2006/relationships/hyperlink" Target="https://tradingeconomics.com/turkmenistan/exports" TargetMode="External"/><Relationship Id="rId26" Type="http://schemas.openxmlformats.org/officeDocument/2006/relationships/hyperlink" Target="https://tradingeconomics.com/belize/exports" TargetMode="External"/><Relationship Id="rId47" Type="http://schemas.openxmlformats.org/officeDocument/2006/relationships/hyperlink" Target="https://tradingeconomics.com/costa-rica/exports" TargetMode="External"/><Relationship Id="rId68" Type="http://schemas.openxmlformats.org/officeDocument/2006/relationships/hyperlink" Target="https://tradingeconomics.com/gabon/exports" TargetMode="External"/><Relationship Id="rId89" Type="http://schemas.openxmlformats.org/officeDocument/2006/relationships/hyperlink" Target="https://tradingeconomics.com/italy/exports" TargetMode="External"/><Relationship Id="rId112" Type="http://schemas.openxmlformats.org/officeDocument/2006/relationships/hyperlink" Target="https://tradingeconomics.com/malaysia/exports" TargetMode="External"/><Relationship Id="rId133" Type="http://schemas.openxmlformats.org/officeDocument/2006/relationships/hyperlink" Target="https://tradingeconomics.com/nigeria/exports" TargetMode="External"/><Relationship Id="rId154" Type="http://schemas.openxmlformats.org/officeDocument/2006/relationships/hyperlink" Target="https://tradingeconomics.com/senegal/exports" TargetMode="External"/><Relationship Id="rId175" Type="http://schemas.openxmlformats.org/officeDocument/2006/relationships/hyperlink" Target="https://tradingeconomics.com/tanzania/exports" TargetMode="External"/><Relationship Id="rId196" Type="http://schemas.openxmlformats.org/officeDocument/2006/relationships/hyperlink" Target="https://tradingeconomics.com/singapore/exports" TargetMode="External"/><Relationship Id="rId200" Type="http://schemas.openxmlformats.org/officeDocument/2006/relationships/hyperlink" Target="https://tradingeconomics.com/united-kingdom/exports" TargetMode="External"/><Relationship Id="rId16" Type="http://schemas.openxmlformats.org/officeDocument/2006/relationships/hyperlink" Target="https://tradingeconomics.com/united-states/exports" TargetMode="External"/><Relationship Id="rId37" Type="http://schemas.openxmlformats.org/officeDocument/2006/relationships/hyperlink" Target="https://tradingeconomics.com/cameroon/exports" TargetMode="External"/><Relationship Id="rId58" Type="http://schemas.openxmlformats.org/officeDocument/2006/relationships/hyperlink" Target="https://tradingeconomics.com/el-salvador/exports" TargetMode="External"/><Relationship Id="rId79" Type="http://schemas.openxmlformats.org/officeDocument/2006/relationships/hyperlink" Target="https://tradingeconomics.com/honduras/exports" TargetMode="External"/><Relationship Id="rId102" Type="http://schemas.openxmlformats.org/officeDocument/2006/relationships/hyperlink" Target="https://tradingeconomics.com/lesotho/exports" TargetMode="External"/><Relationship Id="rId123" Type="http://schemas.openxmlformats.org/officeDocument/2006/relationships/hyperlink" Target="https://tradingeconomics.com/morocco/exports" TargetMode="External"/><Relationship Id="rId144" Type="http://schemas.openxmlformats.org/officeDocument/2006/relationships/hyperlink" Target="https://tradingeconomics.com/poland/exports" TargetMode="External"/><Relationship Id="rId90" Type="http://schemas.openxmlformats.org/officeDocument/2006/relationships/hyperlink" Target="https://tradingeconomics.com/cote-d-ivoire/exports" TargetMode="External"/><Relationship Id="rId165" Type="http://schemas.openxmlformats.org/officeDocument/2006/relationships/hyperlink" Target="https://tradingeconomics.com/spain/exports" TargetMode="External"/><Relationship Id="rId186" Type="http://schemas.openxmlformats.org/officeDocument/2006/relationships/hyperlink" Target="https://tradingeconomics.com/australia/exports" TargetMode="External"/><Relationship Id="rId27" Type="http://schemas.openxmlformats.org/officeDocument/2006/relationships/hyperlink" Target="https://tradingeconomics.com/benin/exports" TargetMode="External"/><Relationship Id="rId48" Type="http://schemas.openxmlformats.org/officeDocument/2006/relationships/hyperlink" Target="https://tradingeconomics.com/croatia/exports" TargetMode="External"/><Relationship Id="rId69" Type="http://schemas.openxmlformats.org/officeDocument/2006/relationships/hyperlink" Target="https://tradingeconomics.com/gambia/exports" TargetMode="External"/><Relationship Id="rId113" Type="http://schemas.openxmlformats.org/officeDocument/2006/relationships/hyperlink" Target="https://tradingeconomics.com/maldives/exports" TargetMode="External"/><Relationship Id="rId134" Type="http://schemas.openxmlformats.org/officeDocument/2006/relationships/hyperlink" Target="https://tradingeconomics.com/north-korea/exports" TargetMode="External"/><Relationship Id="rId80" Type="http://schemas.openxmlformats.org/officeDocument/2006/relationships/hyperlink" Target="https://tradingeconomics.com/hong-kong/exports" TargetMode="External"/><Relationship Id="rId155" Type="http://schemas.openxmlformats.org/officeDocument/2006/relationships/hyperlink" Target="https://tradingeconomics.com/serbia/exports" TargetMode="External"/><Relationship Id="rId176" Type="http://schemas.openxmlformats.org/officeDocument/2006/relationships/hyperlink" Target="https://tradingeconomics.com/thailand/exports" TargetMode="External"/><Relationship Id="rId197" Type="http://schemas.openxmlformats.org/officeDocument/2006/relationships/hyperlink" Target="https://tradingeconomics.com/south-korea/exports" TargetMode="External"/><Relationship Id="rId201" Type="http://schemas.openxmlformats.org/officeDocument/2006/relationships/hyperlink" Target="https://tradingeconomics.com/united-states/exports" TargetMode="External"/><Relationship Id="rId17" Type="http://schemas.openxmlformats.org/officeDocument/2006/relationships/hyperlink" Target="https://tradingeconomics.com/australia/exports" TargetMode="External"/><Relationship Id="rId38" Type="http://schemas.openxmlformats.org/officeDocument/2006/relationships/hyperlink" Target="https://tradingeconomics.com/canada/exports" TargetMode="External"/><Relationship Id="rId59" Type="http://schemas.openxmlformats.org/officeDocument/2006/relationships/hyperlink" Target="https://tradingeconomics.com/eritrea/exports" TargetMode="External"/><Relationship Id="rId103" Type="http://schemas.openxmlformats.org/officeDocument/2006/relationships/hyperlink" Target="https://tradingeconomics.com/liberia/exports" TargetMode="External"/><Relationship Id="rId124" Type="http://schemas.openxmlformats.org/officeDocument/2006/relationships/hyperlink" Target="https://tradingeconomics.com/mozambique/exports" TargetMode="External"/><Relationship Id="rId70" Type="http://schemas.openxmlformats.org/officeDocument/2006/relationships/hyperlink" Target="https://tradingeconomics.com/georgia/exports" TargetMode="External"/><Relationship Id="rId91" Type="http://schemas.openxmlformats.org/officeDocument/2006/relationships/hyperlink" Target="https://tradingeconomics.com/jamaica/exports" TargetMode="External"/><Relationship Id="rId145" Type="http://schemas.openxmlformats.org/officeDocument/2006/relationships/hyperlink" Target="https://tradingeconomics.com/portugal/exports" TargetMode="External"/><Relationship Id="rId166" Type="http://schemas.openxmlformats.org/officeDocument/2006/relationships/hyperlink" Target="https://tradingeconomics.com/sri-lanka/exports" TargetMode="External"/><Relationship Id="rId187" Type="http://schemas.openxmlformats.org/officeDocument/2006/relationships/hyperlink" Target="https://tradingeconomics.com/canada/exports" TargetMode="External"/><Relationship Id="rId1" Type="http://schemas.openxmlformats.org/officeDocument/2006/relationships/hyperlink" Target="https://tradingeconomics.com/australia/exports" TargetMode="External"/><Relationship Id="rId28" Type="http://schemas.openxmlformats.org/officeDocument/2006/relationships/hyperlink" Target="https://tradingeconomics.com/bermuda/exports" TargetMode="External"/><Relationship Id="rId49" Type="http://schemas.openxmlformats.org/officeDocument/2006/relationships/hyperlink" Target="https://tradingeconomics.com/cuba/exports" TargetMode="External"/><Relationship Id="rId114" Type="http://schemas.openxmlformats.org/officeDocument/2006/relationships/hyperlink" Target="https://tradingeconomics.com/mali/exports" TargetMode="External"/><Relationship Id="rId60" Type="http://schemas.openxmlformats.org/officeDocument/2006/relationships/hyperlink" Target="https://tradingeconomics.com/estonia/exports" TargetMode="External"/><Relationship Id="rId81" Type="http://schemas.openxmlformats.org/officeDocument/2006/relationships/hyperlink" Target="https://tradingeconomics.com/hungary/exports" TargetMode="External"/><Relationship Id="rId135" Type="http://schemas.openxmlformats.org/officeDocument/2006/relationships/hyperlink" Target="https://tradingeconomics.com/norway/exports" TargetMode="External"/><Relationship Id="rId156" Type="http://schemas.openxmlformats.org/officeDocument/2006/relationships/hyperlink" Target="https://tradingeconomics.com/seychelles/exports" TargetMode="External"/><Relationship Id="rId177" Type="http://schemas.openxmlformats.org/officeDocument/2006/relationships/hyperlink" Target="https://tradingeconomics.com/trinidad-and-tobago/exports" TargetMode="External"/><Relationship Id="rId198" Type="http://schemas.openxmlformats.org/officeDocument/2006/relationships/hyperlink" Target="https://tradingeconomics.com/spain/exports" TargetMode="External"/><Relationship Id="rId202" Type="http://schemas.openxmlformats.org/officeDocument/2006/relationships/printerSettings" Target="../printerSettings/printerSettings4.bin"/><Relationship Id="rId18" Type="http://schemas.openxmlformats.org/officeDocument/2006/relationships/hyperlink" Target="https://tradingeconomics.com/austria/exports" TargetMode="External"/><Relationship Id="rId39" Type="http://schemas.openxmlformats.org/officeDocument/2006/relationships/hyperlink" Target="https://tradingeconomics.com/cape-verde/exports" TargetMode="External"/><Relationship Id="rId50" Type="http://schemas.openxmlformats.org/officeDocument/2006/relationships/hyperlink" Target="https://tradingeconomics.com/cyprus/exports" TargetMode="External"/><Relationship Id="rId104" Type="http://schemas.openxmlformats.org/officeDocument/2006/relationships/hyperlink" Target="https://tradingeconomics.com/libya/exports" TargetMode="External"/><Relationship Id="rId125" Type="http://schemas.openxmlformats.org/officeDocument/2006/relationships/hyperlink" Target="https://tradingeconomics.com/myanmar/exports" TargetMode="External"/><Relationship Id="rId146" Type="http://schemas.openxmlformats.org/officeDocument/2006/relationships/hyperlink" Target="https://tradingeconomics.com/puerto-rico/exports" TargetMode="External"/><Relationship Id="rId167" Type="http://schemas.openxmlformats.org/officeDocument/2006/relationships/hyperlink" Target="https://tradingeconomics.com/sudan/exports" TargetMode="External"/><Relationship Id="rId188" Type="http://schemas.openxmlformats.org/officeDocument/2006/relationships/hyperlink" Target="https://tradingeconomics.com/china/exports" TargetMode="External"/><Relationship Id="rId71" Type="http://schemas.openxmlformats.org/officeDocument/2006/relationships/hyperlink" Target="https://tradingeconomics.com/germany/exports" TargetMode="External"/><Relationship Id="rId92" Type="http://schemas.openxmlformats.org/officeDocument/2006/relationships/hyperlink" Target="https://tradingeconomics.com/japan/export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hyperlink" Target="https://tradingeconomics.com/mauritania/balance-of-trade" TargetMode="External"/><Relationship Id="rId21" Type="http://schemas.openxmlformats.org/officeDocument/2006/relationships/hyperlink" Target="https://tradingeconomics.com/bahrain/balance-of-trade" TargetMode="External"/><Relationship Id="rId42" Type="http://schemas.openxmlformats.org/officeDocument/2006/relationships/hyperlink" Target="https://tradingeconomics.com/chad/balance-of-trade" TargetMode="External"/><Relationship Id="rId63" Type="http://schemas.openxmlformats.org/officeDocument/2006/relationships/hyperlink" Target="https://tradingeconomics.com/euro-area/balance-of-trade" TargetMode="External"/><Relationship Id="rId84" Type="http://schemas.openxmlformats.org/officeDocument/2006/relationships/hyperlink" Target="https://tradingeconomics.com/india/balance-of-trade" TargetMode="External"/><Relationship Id="rId138" Type="http://schemas.openxmlformats.org/officeDocument/2006/relationships/hyperlink" Target="https://tradingeconomics.com/pakistan/balance-of-trade" TargetMode="External"/><Relationship Id="rId159" Type="http://schemas.openxmlformats.org/officeDocument/2006/relationships/hyperlink" Target="https://tradingeconomics.com/slovakia/balance-of-trade" TargetMode="External"/><Relationship Id="rId170" Type="http://schemas.openxmlformats.org/officeDocument/2006/relationships/hyperlink" Target="https://tradingeconomics.com/switzerland/balance-of-trade" TargetMode="External"/><Relationship Id="rId191" Type="http://schemas.openxmlformats.org/officeDocument/2006/relationships/hyperlink" Target="https://tradingeconomics.com/indonesia/balance-of-trade" TargetMode="External"/><Relationship Id="rId107" Type="http://schemas.openxmlformats.org/officeDocument/2006/relationships/hyperlink" Target="https://tradingeconomics.com/lithuania/balance-of-trade" TargetMode="External"/><Relationship Id="rId11" Type="http://schemas.openxmlformats.org/officeDocument/2006/relationships/hyperlink" Target="https://tradingeconomics.com/singapore/balance-of-trade" TargetMode="External"/><Relationship Id="rId32" Type="http://schemas.openxmlformats.org/officeDocument/2006/relationships/hyperlink" Target="https://tradingeconomics.com/botswana/balance-of-trade" TargetMode="External"/><Relationship Id="rId53" Type="http://schemas.openxmlformats.org/officeDocument/2006/relationships/hyperlink" Target="https://tradingeconomics.com/denmark/balance-of-trade" TargetMode="External"/><Relationship Id="rId74" Type="http://schemas.openxmlformats.org/officeDocument/2006/relationships/hyperlink" Target="https://tradingeconomics.com/greece/balance-of-trade" TargetMode="External"/><Relationship Id="rId128" Type="http://schemas.openxmlformats.org/officeDocument/2006/relationships/hyperlink" Target="https://tradingeconomics.com/nepal/balance-of-trade" TargetMode="External"/><Relationship Id="rId149" Type="http://schemas.openxmlformats.org/officeDocument/2006/relationships/hyperlink" Target="https://tradingeconomics.com/romania/balance-of-trade" TargetMode="External"/><Relationship Id="rId5" Type="http://schemas.openxmlformats.org/officeDocument/2006/relationships/hyperlink" Target="https://tradingeconomics.com/germany/balance-of-trade" TargetMode="External"/><Relationship Id="rId95" Type="http://schemas.openxmlformats.org/officeDocument/2006/relationships/hyperlink" Target="https://tradingeconomics.com/kazakhstan/balance-of-trade" TargetMode="External"/><Relationship Id="rId160" Type="http://schemas.openxmlformats.org/officeDocument/2006/relationships/hyperlink" Target="https://tradingeconomics.com/slovenia/balance-of-trade" TargetMode="External"/><Relationship Id="rId181" Type="http://schemas.openxmlformats.org/officeDocument/2006/relationships/hyperlink" Target="https://tradingeconomics.com/ukraine/balance-of-trade" TargetMode="External"/><Relationship Id="rId22" Type="http://schemas.openxmlformats.org/officeDocument/2006/relationships/hyperlink" Target="https://tradingeconomics.com/bangladesh/balance-of-trade" TargetMode="External"/><Relationship Id="rId43" Type="http://schemas.openxmlformats.org/officeDocument/2006/relationships/hyperlink" Target="https://tradingeconomics.com/chile/balance-of-trade" TargetMode="External"/><Relationship Id="rId64" Type="http://schemas.openxmlformats.org/officeDocument/2006/relationships/hyperlink" Target="https://tradingeconomics.com/european-union/balance-of-trade" TargetMode="External"/><Relationship Id="rId118" Type="http://schemas.openxmlformats.org/officeDocument/2006/relationships/hyperlink" Target="https://tradingeconomics.com/mauritius/balance-of-trade" TargetMode="External"/><Relationship Id="rId139" Type="http://schemas.openxmlformats.org/officeDocument/2006/relationships/hyperlink" Target="https://tradingeconomics.com/palestine/balance-of-trade" TargetMode="External"/><Relationship Id="rId85" Type="http://schemas.openxmlformats.org/officeDocument/2006/relationships/hyperlink" Target="https://tradingeconomics.com/indonesia/balance-of-trade" TargetMode="External"/><Relationship Id="rId150" Type="http://schemas.openxmlformats.org/officeDocument/2006/relationships/hyperlink" Target="https://tradingeconomics.com/russia/balance-of-trade" TargetMode="External"/><Relationship Id="rId171" Type="http://schemas.openxmlformats.org/officeDocument/2006/relationships/hyperlink" Target="https://tradingeconomics.com/syria/balance-of-trade" TargetMode="External"/><Relationship Id="rId192" Type="http://schemas.openxmlformats.org/officeDocument/2006/relationships/hyperlink" Target="https://tradingeconomics.com/italy/balance-of-trade" TargetMode="External"/><Relationship Id="rId12" Type="http://schemas.openxmlformats.org/officeDocument/2006/relationships/hyperlink" Target="https://tradingeconomics.com/south-korea/balance-of-trade" TargetMode="External"/><Relationship Id="rId33" Type="http://schemas.openxmlformats.org/officeDocument/2006/relationships/hyperlink" Target="https://tradingeconomics.com/brunei/balance-of-trade" TargetMode="External"/><Relationship Id="rId108" Type="http://schemas.openxmlformats.org/officeDocument/2006/relationships/hyperlink" Target="https://tradingeconomics.com/luxembourg/balance-of-trade" TargetMode="External"/><Relationship Id="rId129" Type="http://schemas.openxmlformats.org/officeDocument/2006/relationships/hyperlink" Target="https://tradingeconomics.com/netherlands/balance-of-trade" TargetMode="External"/><Relationship Id="rId54" Type="http://schemas.openxmlformats.org/officeDocument/2006/relationships/hyperlink" Target="https://tradingeconomics.com/djibouti/balance-of-trade" TargetMode="External"/><Relationship Id="rId75" Type="http://schemas.openxmlformats.org/officeDocument/2006/relationships/hyperlink" Target="https://tradingeconomics.com/guatemala/balance-of-trade" TargetMode="External"/><Relationship Id="rId96" Type="http://schemas.openxmlformats.org/officeDocument/2006/relationships/hyperlink" Target="https://tradingeconomics.com/kenya/balance-of-trade" TargetMode="External"/><Relationship Id="rId140" Type="http://schemas.openxmlformats.org/officeDocument/2006/relationships/hyperlink" Target="https://tradingeconomics.com/panama/balance-of-trade" TargetMode="External"/><Relationship Id="rId161" Type="http://schemas.openxmlformats.org/officeDocument/2006/relationships/hyperlink" Target="https://tradingeconomics.com/somalia/balance-of-trade" TargetMode="External"/><Relationship Id="rId182" Type="http://schemas.openxmlformats.org/officeDocument/2006/relationships/hyperlink" Target="https://tradingeconomics.com/united-arab-emirates/balance-of-trade" TargetMode="External"/><Relationship Id="rId6" Type="http://schemas.openxmlformats.org/officeDocument/2006/relationships/hyperlink" Target="https://tradingeconomics.com/india/balance-of-trade" TargetMode="External"/><Relationship Id="rId23" Type="http://schemas.openxmlformats.org/officeDocument/2006/relationships/hyperlink" Target="https://tradingeconomics.com/barbados/balance-of-trade" TargetMode="External"/><Relationship Id="rId119" Type="http://schemas.openxmlformats.org/officeDocument/2006/relationships/hyperlink" Target="https://tradingeconomics.com/mexico/balance-of-trade" TargetMode="External"/><Relationship Id="rId44" Type="http://schemas.openxmlformats.org/officeDocument/2006/relationships/hyperlink" Target="https://tradingeconomics.com/china/balance-of-trade" TargetMode="External"/><Relationship Id="rId65" Type="http://schemas.openxmlformats.org/officeDocument/2006/relationships/hyperlink" Target="https://tradingeconomics.com/faroe-islands/balance-of-trade" TargetMode="External"/><Relationship Id="rId86" Type="http://schemas.openxmlformats.org/officeDocument/2006/relationships/hyperlink" Target="https://tradingeconomics.com/iran/balance-of-trade" TargetMode="External"/><Relationship Id="rId130" Type="http://schemas.openxmlformats.org/officeDocument/2006/relationships/hyperlink" Target="https://tradingeconomics.com/new-caledonia/balance-of-trade" TargetMode="External"/><Relationship Id="rId151" Type="http://schemas.openxmlformats.org/officeDocument/2006/relationships/hyperlink" Target="https://tradingeconomics.com/rwanda/balance-of-trade" TargetMode="External"/><Relationship Id="rId172" Type="http://schemas.openxmlformats.org/officeDocument/2006/relationships/hyperlink" Target="https://tradingeconomics.com/taiwan/balance-of-trade" TargetMode="External"/><Relationship Id="rId193" Type="http://schemas.openxmlformats.org/officeDocument/2006/relationships/hyperlink" Target="https://tradingeconomics.com/japan/balance-of-trade" TargetMode="External"/><Relationship Id="rId13" Type="http://schemas.openxmlformats.org/officeDocument/2006/relationships/hyperlink" Target="https://tradingeconomics.com/spain/balance-of-trade" TargetMode="External"/><Relationship Id="rId109" Type="http://schemas.openxmlformats.org/officeDocument/2006/relationships/hyperlink" Target="https://tradingeconomics.com/macau/balance-of-trade" TargetMode="External"/><Relationship Id="rId34" Type="http://schemas.openxmlformats.org/officeDocument/2006/relationships/hyperlink" Target="https://tradingeconomics.com/bulgaria/balance-of-trade" TargetMode="External"/><Relationship Id="rId55" Type="http://schemas.openxmlformats.org/officeDocument/2006/relationships/hyperlink" Target="https://tradingeconomics.com/dominican-republic/balance-of-trade" TargetMode="External"/><Relationship Id="rId76" Type="http://schemas.openxmlformats.org/officeDocument/2006/relationships/hyperlink" Target="https://tradingeconomics.com/guinea/balance-of-trade" TargetMode="External"/><Relationship Id="rId97" Type="http://schemas.openxmlformats.org/officeDocument/2006/relationships/hyperlink" Target="https://tradingeconomics.com/kosovo/balance-of-trade" TargetMode="External"/><Relationship Id="rId120" Type="http://schemas.openxmlformats.org/officeDocument/2006/relationships/hyperlink" Target="https://tradingeconomics.com/moldova/balance-of-trade" TargetMode="External"/><Relationship Id="rId141" Type="http://schemas.openxmlformats.org/officeDocument/2006/relationships/hyperlink" Target="https://tradingeconomics.com/papua-new-guinea/balance-of-trade" TargetMode="External"/><Relationship Id="rId7" Type="http://schemas.openxmlformats.org/officeDocument/2006/relationships/hyperlink" Target="https://tradingeconomics.com/indonesia/balance-of-trade" TargetMode="External"/><Relationship Id="rId162" Type="http://schemas.openxmlformats.org/officeDocument/2006/relationships/hyperlink" Target="https://tradingeconomics.com/south-africa/balance-of-trade" TargetMode="External"/><Relationship Id="rId183" Type="http://schemas.openxmlformats.org/officeDocument/2006/relationships/hyperlink" Target="https://tradingeconomics.com/united-kingdom/balance-of-trade" TargetMode="External"/><Relationship Id="rId2" Type="http://schemas.openxmlformats.org/officeDocument/2006/relationships/hyperlink" Target="https://tradingeconomics.com/canada/balance-of-trade" TargetMode="External"/><Relationship Id="rId29" Type="http://schemas.openxmlformats.org/officeDocument/2006/relationships/hyperlink" Target="https://tradingeconomics.com/bhutan/balance-of-trade" TargetMode="External"/><Relationship Id="rId24" Type="http://schemas.openxmlformats.org/officeDocument/2006/relationships/hyperlink" Target="https://tradingeconomics.com/belarus/balance-of-trade" TargetMode="External"/><Relationship Id="rId40" Type="http://schemas.openxmlformats.org/officeDocument/2006/relationships/hyperlink" Target="https://tradingeconomics.com/cape-verde/balance-of-trade" TargetMode="External"/><Relationship Id="rId45" Type="http://schemas.openxmlformats.org/officeDocument/2006/relationships/hyperlink" Target="https://tradingeconomics.com/colombia/balance-of-trade" TargetMode="External"/><Relationship Id="rId66" Type="http://schemas.openxmlformats.org/officeDocument/2006/relationships/hyperlink" Target="https://tradingeconomics.com/fiji/balance-of-trade" TargetMode="External"/><Relationship Id="rId87" Type="http://schemas.openxmlformats.org/officeDocument/2006/relationships/hyperlink" Target="https://tradingeconomics.com/iraq/balance-of-trade" TargetMode="External"/><Relationship Id="rId110" Type="http://schemas.openxmlformats.org/officeDocument/2006/relationships/hyperlink" Target="https://tradingeconomics.com/macedonia/balance-of-trade" TargetMode="External"/><Relationship Id="rId115" Type="http://schemas.openxmlformats.org/officeDocument/2006/relationships/hyperlink" Target="https://tradingeconomics.com/mali/balance-of-trade" TargetMode="External"/><Relationship Id="rId131" Type="http://schemas.openxmlformats.org/officeDocument/2006/relationships/hyperlink" Target="https://tradingeconomics.com/new-zealand/balance-of-trade" TargetMode="External"/><Relationship Id="rId136" Type="http://schemas.openxmlformats.org/officeDocument/2006/relationships/hyperlink" Target="https://tradingeconomics.com/norway/balance-of-trade" TargetMode="External"/><Relationship Id="rId157" Type="http://schemas.openxmlformats.org/officeDocument/2006/relationships/hyperlink" Target="https://tradingeconomics.com/sierra-leone/balance-of-trade" TargetMode="External"/><Relationship Id="rId178" Type="http://schemas.openxmlformats.org/officeDocument/2006/relationships/hyperlink" Target="https://tradingeconomics.com/turkey/balance-of-trade" TargetMode="External"/><Relationship Id="rId61" Type="http://schemas.openxmlformats.org/officeDocument/2006/relationships/hyperlink" Target="https://tradingeconomics.com/estonia/balance-of-trade" TargetMode="External"/><Relationship Id="rId82" Type="http://schemas.openxmlformats.org/officeDocument/2006/relationships/hyperlink" Target="https://tradingeconomics.com/hungary/balance-of-trade" TargetMode="External"/><Relationship Id="rId152" Type="http://schemas.openxmlformats.org/officeDocument/2006/relationships/hyperlink" Target="https://tradingeconomics.com/sao-tome-and-principe/balance-of-trade" TargetMode="External"/><Relationship Id="rId173" Type="http://schemas.openxmlformats.org/officeDocument/2006/relationships/hyperlink" Target="https://tradingeconomics.com/tajikistan/balance-of-trade" TargetMode="External"/><Relationship Id="rId194" Type="http://schemas.openxmlformats.org/officeDocument/2006/relationships/hyperlink" Target="https://tradingeconomics.com/malaysia/balance-of-trade" TargetMode="External"/><Relationship Id="rId199" Type="http://schemas.openxmlformats.org/officeDocument/2006/relationships/hyperlink" Target="https://tradingeconomics.com/united-kingdom/balance-of-trade" TargetMode="External"/><Relationship Id="rId19" Type="http://schemas.openxmlformats.org/officeDocument/2006/relationships/hyperlink" Target="https://tradingeconomics.com/azerbaijan/balance-of-trade" TargetMode="External"/><Relationship Id="rId14" Type="http://schemas.openxmlformats.org/officeDocument/2006/relationships/hyperlink" Target="https://tradingeconomics.com/thailand/balance-of-trade" TargetMode="External"/><Relationship Id="rId30" Type="http://schemas.openxmlformats.org/officeDocument/2006/relationships/hyperlink" Target="https://tradingeconomics.com/bolivia/balance-of-trade" TargetMode="External"/><Relationship Id="rId35" Type="http://schemas.openxmlformats.org/officeDocument/2006/relationships/hyperlink" Target="https://tradingeconomics.com/burkina-faso/balance-of-trade" TargetMode="External"/><Relationship Id="rId56" Type="http://schemas.openxmlformats.org/officeDocument/2006/relationships/hyperlink" Target="https://tradingeconomics.com/east-timor/balance-of-trade" TargetMode="External"/><Relationship Id="rId77" Type="http://schemas.openxmlformats.org/officeDocument/2006/relationships/hyperlink" Target="https://tradingeconomics.com/guinea-bissau/balance-of-trade" TargetMode="External"/><Relationship Id="rId100" Type="http://schemas.openxmlformats.org/officeDocument/2006/relationships/hyperlink" Target="https://tradingeconomics.com/laos/balance-of-trade" TargetMode="External"/><Relationship Id="rId105" Type="http://schemas.openxmlformats.org/officeDocument/2006/relationships/hyperlink" Target="https://tradingeconomics.com/libya/balance-of-trade" TargetMode="External"/><Relationship Id="rId126" Type="http://schemas.openxmlformats.org/officeDocument/2006/relationships/hyperlink" Target="https://tradingeconomics.com/myanmar/balance-of-trade" TargetMode="External"/><Relationship Id="rId147" Type="http://schemas.openxmlformats.org/officeDocument/2006/relationships/hyperlink" Target="https://tradingeconomics.com/puerto-rico/balance-of-trade" TargetMode="External"/><Relationship Id="rId168" Type="http://schemas.openxmlformats.org/officeDocument/2006/relationships/hyperlink" Target="https://tradingeconomics.com/swaziland/balance-of-trade" TargetMode="External"/><Relationship Id="rId8" Type="http://schemas.openxmlformats.org/officeDocument/2006/relationships/hyperlink" Target="https://tradingeconomics.com/italy/balance-of-trade" TargetMode="External"/><Relationship Id="rId51" Type="http://schemas.openxmlformats.org/officeDocument/2006/relationships/hyperlink" Target="https://tradingeconomics.com/cyprus/balance-of-trade" TargetMode="External"/><Relationship Id="rId72" Type="http://schemas.openxmlformats.org/officeDocument/2006/relationships/hyperlink" Target="https://tradingeconomics.com/germany/balance-of-trade" TargetMode="External"/><Relationship Id="rId93" Type="http://schemas.openxmlformats.org/officeDocument/2006/relationships/hyperlink" Target="https://tradingeconomics.com/japan/balance-of-trade" TargetMode="External"/><Relationship Id="rId98" Type="http://schemas.openxmlformats.org/officeDocument/2006/relationships/hyperlink" Target="https://tradingeconomics.com/kuwait/balance-of-trade" TargetMode="External"/><Relationship Id="rId121" Type="http://schemas.openxmlformats.org/officeDocument/2006/relationships/hyperlink" Target="https://tradingeconomics.com/monaco/balance-of-trade" TargetMode="External"/><Relationship Id="rId142" Type="http://schemas.openxmlformats.org/officeDocument/2006/relationships/hyperlink" Target="https://tradingeconomics.com/paraguay/balance-of-trade" TargetMode="External"/><Relationship Id="rId163" Type="http://schemas.openxmlformats.org/officeDocument/2006/relationships/hyperlink" Target="https://tradingeconomics.com/south-korea/balance-of-trade" TargetMode="External"/><Relationship Id="rId184" Type="http://schemas.openxmlformats.org/officeDocument/2006/relationships/hyperlink" Target="https://tradingeconomics.com/united-states/balance-of-trade" TargetMode="External"/><Relationship Id="rId189" Type="http://schemas.openxmlformats.org/officeDocument/2006/relationships/hyperlink" Target="https://tradingeconomics.com/germany/balance-of-trade" TargetMode="External"/><Relationship Id="rId3" Type="http://schemas.openxmlformats.org/officeDocument/2006/relationships/hyperlink" Target="https://tradingeconomics.com/china/balance-of-trade" TargetMode="External"/><Relationship Id="rId25" Type="http://schemas.openxmlformats.org/officeDocument/2006/relationships/hyperlink" Target="https://tradingeconomics.com/belgium/balance-of-trade" TargetMode="External"/><Relationship Id="rId46" Type="http://schemas.openxmlformats.org/officeDocument/2006/relationships/hyperlink" Target="https://tradingeconomics.com/comoros/balance-of-trade" TargetMode="External"/><Relationship Id="rId67" Type="http://schemas.openxmlformats.org/officeDocument/2006/relationships/hyperlink" Target="https://tradingeconomics.com/finland/balance-of-trade" TargetMode="External"/><Relationship Id="rId116" Type="http://schemas.openxmlformats.org/officeDocument/2006/relationships/hyperlink" Target="https://tradingeconomics.com/malta/balance-of-trade" TargetMode="External"/><Relationship Id="rId137" Type="http://schemas.openxmlformats.org/officeDocument/2006/relationships/hyperlink" Target="https://tradingeconomics.com/oman/balance-of-trade" TargetMode="External"/><Relationship Id="rId158" Type="http://schemas.openxmlformats.org/officeDocument/2006/relationships/hyperlink" Target="https://tradingeconomics.com/singapore/balance-of-trade" TargetMode="External"/><Relationship Id="rId20" Type="http://schemas.openxmlformats.org/officeDocument/2006/relationships/hyperlink" Target="https://tradingeconomics.com/bahamas/balance-of-trade" TargetMode="External"/><Relationship Id="rId41" Type="http://schemas.openxmlformats.org/officeDocument/2006/relationships/hyperlink" Target="https://tradingeconomics.com/cayman-islands/balance-of-trade" TargetMode="External"/><Relationship Id="rId62" Type="http://schemas.openxmlformats.org/officeDocument/2006/relationships/hyperlink" Target="https://tradingeconomics.com/ethiopia/balance-of-trade" TargetMode="External"/><Relationship Id="rId83" Type="http://schemas.openxmlformats.org/officeDocument/2006/relationships/hyperlink" Target="https://tradingeconomics.com/iceland/balance-of-trade" TargetMode="External"/><Relationship Id="rId88" Type="http://schemas.openxmlformats.org/officeDocument/2006/relationships/hyperlink" Target="https://tradingeconomics.com/ireland/balance-of-trade" TargetMode="External"/><Relationship Id="rId111" Type="http://schemas.openxmlformats.org/officeDocument/2006/relationships/hyperlink" Target="https://tradingeconomics.com/madagascar/balance-of-trade" TargetMode="External"/><Relationship Id="rId132" Type="http://schemas.openxmlformats.org/officeDocument/2006/relationships/hyperlink" Target="https://tradingeconomics.com/nicaragua/balance-of-trade" TargetMode="External"/><Relationship Id="rId153" Type="http://schemas.openxmlformats.org/officeDocument/2006/relationships/hyperlink" Target="https://tradingeconomics.com/saudi-arabia/balance-of-trade" TargetMode="External"/><Relationship Id="rId174" Type="http://schemas.openxmlformats.org/officeDocument/2006/relationships/hyperlink" Target="https://tradingeconomics.com/tanzania/balance-of-trade" TargetMode="External"/><Relationship Id="rId179" Type="http://schemas.openxmlformats.org/officeDocument/2006/relationships/hyperlink" Target="https://tradingeconomics.com/turkmenistan/balance-of-trade" TargetMode="External"/><Relationship Id="rId195" Type="http://schemas.openxmlformats.org/officeDocument/2006/relationships/hyperlink" Target="https://tradingeconomics.com/singapore/balance-of-trade" TargetMode="External"/><Relationship Id="rId190" Type="http://schemas.openxmlformats.org/officeDocument/2006/relationships/hyperlink" Target="https://tradingeconomics.com/india/balance-of-trade" TargetMode="External"/><Relationship Id="rId15" Type="http://schemas.openxmlformats.org/officeDocument/2006/relationships/hyperlink" Target="https://tradingeconomics.com/united-kingdom/balance-of-trade" TargetMode="External"/><Relationship Id="rId36" Type="http://schemas.openxmlformats.org/officeDocument/2006/relationships/hyperlink" Target="https://tradingeconomics.com/burundi/balance-of-trade" TargetMode="External"/><Relationship Id="rId57" Type="http://schemas.openxmlformats.org/officeDocument/2006/relationships/hyperlink" Target="https://tradingeconomics.com/ecuador/balance-of-trade" TargetMode="External"/><Relationship Id="rId106" Type="http://schemas.openxmlformats.org/officeDocument/2006/relationships/hyperlink" Target="https://tradingeconomics.com/liechtenstein/balance-of-trade" TargetMode="External"/><Relationship Id="rId127" Type="http://schemas.openxmlformats.org/officeDocument/2006/relationships/hyperlink" Target="https://tradingeconomics.com/namibia/balance-of-trade" TargetMode="External"/><Relationship Id="rId10" Type="http://schemas.openxmlformats.org/officeDocument/2006/relationships/hyperlink" Target="https://tradingeconomics.com/malaysia/balance-of-trade" TargetMode="External"/><Relationship Id="rId31" Type="http://schemas.openxmlformats.org/officeDocument/2006/relationships/hyperlink" Target="https://tradingeconomics.com/bosnia-and-herzegovina/balance-of-trade" TargetMode="External"/><Relationship Id="rId52" Type="http://schemas.openxmlformats.org/officeDocument/2006/relationships/hyperlink" Target="https://tradingeconomics.com/czech-republic/balance-of-trade" TargetMode="External"/><Relationship Id="rId73" Type="http://schemas.openxmlformats.org/officeDocument/2006/relationships/hyperlink" Target="https://tradingeconomics.com/ghana/balance-of-trade" TargetMode="External"/><Relationship Id="rId78" Type="http://schemas.openxmlformats.org/officeDocument/2006/relationships/hyperlink" Target="https://tradingeconomics.com/guyana/balance-of-trade" TargetMode="External"/><Relationship Id="rId94" Type="http://schemas.openxmlformats.org/officeDocument/2006/relationships/hyperlink" Target="https://tradingeconomics.com/jordan/balance-of-trade" TargetMode="External"/><Relationship Id="rId99" Type="http://schemas.openxmlformats.org/officeDocument/2006/relationships/hyperlink" Target="https://tradingeconomics.com/kyrgyzstan/balance-of-trade" TargetMode="External"/><Relationship Id="rId101" Type="http://schemas.openxmlformats.org/officeDocument/2006/relationships/hyperlink" Target="https://tradingeconomics.com/latvia/balance-of-trade" TargetMode="External"/><Relationship Id="rId122" Type="http://schemas.openxmlformats.org/officeDocument/2006/relationships/hyperlink" Target="https://tradingeconomics.com/mongolia/balance-of-trade" TargetMode="External"/><Relationship Id="rId143" Type="http://schemas.openxmlformats.org/officeDocument/2006/relationships/hyperlink" Target="https://tradingeconomics.com/peru/balance-of-trade" TargetMode="External"/><Relationship Id="rId148" Type="http://schemas.openxmlformats.org/officeDocument/2006/relationships/hyperlink" Target="https://tradingeconomics.com/qatar/balance-of-trade" TargetMode="External"/><Relationship Id="rId164" Type="http://schemas.openxmlformats.org/officeDocument/2006/relationships/hyperlink" Target="https://tradingeconomics.com/spain/balance-of-trade" TargetMode="External"/><Relationship Id="rId169" Type="http://schemas.openxmlformats.org/officeDocument/2006/relationships/hyperlink" Target="https://tradingeconomics.com/sweden/balance-of-trade" TargetMode="External"/><Relationship Id="rId185" Type="http://schemas.openxmlformats.org/officeDocument/2006/relationships/hyperlink" Target="https://tradingeconomics.com/australia/balance-of-trade" TargetMode="External"/><Relationship Id="rId4" Type="http://schemas.openxmlformats.org/officeDocument/2006/relationships/hyperlink" Target="https://tradingeconomics.com/france/balance-of-trade" TargetMode="External"/><Relationship Id="rId9" Type="http://schemas.openxmlformats.org/officeDocument/2006/relationships/hyperlink" Target="https://tradingeconomics.com/japan/balance-of-trade" TargetMode="External"/><Relationship Id="rId180" Type="http://schemas.openxmlformats.org/officeDocument/2006/relationships/hyperlink" Target="https://tradingeconomics.com/uganda/balance-of-trade" TargetMode="External"/><Relationship Id="rId26" Type="http://schemas.openxmlformats.org/officeDocument/2006/relationships/hyperlink" Target="https://tradingeconomics.com/belize/balance-of-trade" TargetMode="External"/><Relationship Id="rId47" Type="http://schemas.openxmlformats.org/officeDocument/2006/relationships/hyperlink" Target="https://tradingeconomics.com/congo/balance-of-trade" TargetMode="External"/><Relationship Id="rId68" Type="http://schemas.openxmlformats.org/officeDocument/2006/relationships/hyperlink" Target="https://tradingeconomics.com/france/balance-of-trade" TargetMode="External"/><Relationship Id="rId89" Type="http://schemas.openxmlformats.org/officeDocument/2006/relationships/hyperlink" Target="https://tradingeconomics.com/israel/balance-of-trade" TargetMode="External"/><Relationship Id="rId112" Type="http://schemas.openxmlformats.org/officeDocument/2006/relationships/hyperlink" Target="https://tradingeconomics.com/malawi/balance-of-trade" TargetMode="External"/><Relationship Id="rId133" Type="http://schemas.openxmlformats.org/officeDocument/2006/relationships/hyperlink" Target="https://tradingeconomics.com/niger/balance-of-trade" TargetMode="External"/><Relationship Id="rId154" Type="http://schemas.openxmlformats.org/officeDocument/2006/relationships/hyperlink" Target="https://tradingeconomics.com/senegal/balance-of-trade" TargetMode="External"/><Relationship Id="rId175" Type="http://schemas.openxmlformats.org/officeDocument/2006/relationships/hyperlink" Target="https://tradingeconomics.com/thailand/balance-of-trade" TargetMode="External"/><Relationship Id="rId196" Type="http://schemas.openxmlformats.org/officeDocument/2006/relationships/hyperlink" Target="https://tradingeconomics.com/south-korea/balance-of-trade" TargetMode="External"/><Relationship Id="rId200" Type="http://schemas.openxmlformats.org/officeDocument/2006/relationships/hyperlink" Target="https://tradingeconomics.com/united-states/balance-of-trade" TargetMode="External"/><Relationship Id="rId16" Type="http://schemas.openxmlformats.org/officeDocument/2006/relationships/hyperlink" Target="https://tradingeconomics.com/united-states/balance-of-trade" TargetMode="External"/><Relationship Id="rId37" Type="http://schemas.openxmlformats.org/officeDocument/2006/relationships/hyperlink" Target="https://tradingeconomics.com/cambodia/balance-of-trade" TargetMode="External"/><Relationship Id="rId58" Type="http://schemas.openxmlformats.org/officeDocument/2006/relationships/hyperlink" Target="https://tradingeconomics.com/egypt/balance-of-trade" TargetMode="External"/><Relationship Id="rId79" Type="http://schemas.openxmlformats.org/officeDocument/2006/relationships/hyperlink" Target="https://tradingeconomics.com/haiti/balance-of-trade" TargetMode="External"/><Relationship Id="rId102" Type="http://schemas.openxmlformats.org/officeDocument/2006/relationships/hyperlink" Target="https://tradingeconomics.com/lebanon/balance-of-trade" TargetMode="External"/><Relationship Id="rId123" Type="http://schemas.openxmlformats.org/officeDocument/2006/relationships/hyperlink" Target="https://tradingeconomics.com/montenegro/balance-of-trade" TargetMode="External"/><Relationship Id="rId144" Type="http://schemas.openxmlformats.org/officeDocument/2006/relationships/hyperlink" Target="https://tradingeconomics.com/philippines/balance-of-trade" TargetMode="External"/><Relationship Id="rId90" Type="http://schemas.openxmlformats.org/officeDocument/2006/relationships/hyperlink" Target="https://tradingeconomics.com/italy/balance-of-trade" TargetMode="External"/><Relationship Id="rId165" Type="http://schemas.openxmlformats.org/officeDocument/2006/relationships/hyperlink" Target="https://tradingeconomics.com/sri-lanka/balance-of-trade" TargetMode="External"/><Relationship Id="rId186" Type="http://schemas.openxmlformats.org/officeDocument/2006/relationships/hyperlink" Target="https://tradingeconomics.com/canada/balance-of-trade" TargetMode="External"/><Relationship Id="rId27" Type="http://schemas.openxmlformats.org/officeDocument/2006/relationships/hyperlink" Target="https://tradingeconomics.com/benin/balance-of-trade" TargetMode="External"/><Relationship Id="rId48" Type="http://schemas.openxmlformats.org/officeDocument/2006/relationships/hyperlink" Target="https://tradingeconomics.com/costa-rica/balance-of-trade" TargetMode="External"/><Relationship Id="rId69" Type="http://schemas.openxmlformats.org/officeDocument/2006/relationships/hyperlink" Target="https://tradingeconomics.com/gabon/balance-of-trade" TargetMode="External"/><Relationship Id="rId113" Type="http://schemas.openxmlformats.org/officeDocument/2006/relationships/hyperlink" Target="https://tradingeconomics.com/malaysia/balance-of-trade" TargetMode="External"/><Relationship Id="rId134" Type="http://schemas.openxmlformats.org/officeDocument/2006/relationships/hyperlink" Target="https://tradingeconomics.com/nigeria/balance-of-trade" TargetMode="External"/><Relationship Id="rId80" Type="http://schemas.openxmlformats.org/officeDocument/2006/relationships/hyperlink" Target="https://tradingeconomics.com/honduras/balance-of-trade" TargetMode="External"/><Relationship Id="rId155" Type="http://schemas.openxmlformats.org/officeDocument/2006/relationships/hyperlink" Target="https://tradingeconomics.com/serbia/balance-of-trade" TargetMode="External"/><Relationship Id="rId176" Type="http://schemas.openxmlformats.org/officeDocument/2006/relationships/hyperlink" Target="https://tradingeconomics.com/trinidad-and-tobago/balance-of-trade" TargetMode="External"/><Relationship Id="rId197" Type="http://schemas.openxmlformats.org/officeDocument/2006/relationships/hyperlink" Target="https://tradingeconomics.com/spain/balance-of-trade" TargetMode="External"/><Relationship Id="rId201" Type="http://schemas.openxmlformats.org/officeDocument/2006/relationships/printerSettings" Target="../printerSettings/printerSettings6.bin"/><Relationship Id="rId17" Type="http://schemas.openxmlformats.org/officeDocument/2006/relationships/hyperlink" Target="https://tradingeconomics.com/australia/balance-of-trade" TargetMode="External"/><Relationship Id="rId38" Type="http://schemas.openxmlformats.org/officeDocument/2006/relationships/hyperlink" Target="https://tradingeconomics.com/cameroon/balance-of-trade" TargetMode="External"/><Relationship Id="rId59" Type="http://schemas.openxmlformats.org/officeDocument/2006/relationships/hyperlink" Target="https://tradingeconomics.com/el-salvador/balance-of-trade" TargetMode="External"/><Relationship Id="rId103" Type="http://schemas.openxmlformats.org/officeDocument/2006/relationships/hyperlink" Target="https://tradingeconomics.com/lesotho/balance-of-trade" TargetMode="External"/><Relationship Id="rId124" Type="http://schemas.openxmlformats.org/officeDocument/2006/relationships/hyperlink" Target="https://tradingeconomics.com/morocco/balance-of-trade" TargetMode="External"/><Relationship Id="rId70" Type="http://schemas.openxmlformats.org/officeDocument/2006/relationships/hyperlink" Target="https://tradingeconomics.com/gambia/balance-of-trade" TargetMode="External"/><Relationship Id="rId91" Type="http://schemas.openxmlformats.org/officeDocument/2006/relationships/hyperlink" Target="https://tradingeconomics.com/ivory-coast/balance-of-trade" TargetMode="External"/><Relationship Id="rId145" Type="http://schemas.openxmlformats.org/officeDocument/2006/relationships/hyperlink" Target="https://tradingeconomics.com/poland/balance-of-trade" TargetMode="External"/><Relationship Id="rId166" Type="http://schemas.openxmlformats.org/officeDocument/2006/relationships/hyperlink" Target="https://tradingeconomics.com/sudan/balance-of-trade" TargetMode="External"/><Relationship Id="rId187" Type="http://schemas.openxmlformats.org/officeDocument/2006/relationships/hyperlink" Target="https://tradingeconomics.com/china/balance-of-trade" TargetMode="External"/><Relationship Id="rId1" Type="http://schemas.openxmlformats.org/officeDocument/2006/relationships/hyperlink" Target="https://tradingeconomics.com/australia/balance-of-trade" TargetMode="External"/><Relationship Id="rId28" Type="http://schemas.openxmlformats.org/officeDocument/2006/relationships/hyperlink" Target="https://tradingeconomics.com/bermuda/balance-of-trade" TargetMode="External"/><Relationship Id="rId49" Type="http://schemas.openxmlformats.org/officeDocument/2006/relationships/hyperlink" Target="https://tradingeconomics.com/croatia/balance-of-trade" TargetMode="External"/><Relationship Id="rId114" Type="http://schemas.openxmlformats.org/officeDocument/2006/relationships/hyperlink" Target="https://tradingeconomics.com/maldives/balance-of-trade" TargetMode="External"/><Relationship Id="rId60" Type="http://schemas.openxmlformats.org/officeDocument/2006/relationships/hyperlink" Target="https://tradingeconomics.com/eritrea/balance-of-trade" TargetMode="External"/><Relationship Id="rId81" Type="http://schemas.openxmlformats.org/officeDocument/2006/relationships/hyperlink" Target="https://tradingeconomics.com/hong-kong/balance-of-trade" TargetMode="External"/><Relationship Id="rId135" Type="http://schemas.openxmlformats.org/officeDocument/2006/relationships/hyperlink" Target="https://tradingeconomics.com/north-korea/balance-of-trade" TargetMode="External"/><Relationship Id="rId156" Type="http://schemas.openxmlformats.org/officeDocument/2006/relationships/hyperlink" Target="https://tradingeconomics.com/seychelles/balance-of-trade" TargetMode="External"/><Relationship Id="rId177" Type="http://schemas.openxmlformats.org/officeDocument/2006/relationships/hyperlink" Target="https://tradingeconomics.com/tunisia/balance-of-trade" TargetMode="External"/><Relationship Id="rId198" Type="http://schemas.openxmlformats.org/officeDocument/2006/relationships/hyperlink" Target="https://tradingeconomics.com/thailand/balance-of-trade" TargetMode="External"/><Relationship Id="rId202" Type="http://schemas.openxmlformats.org/officeDocument/2006/relationships/drawing" Target="../drawings/drawing6.xml"/><Relationship Id="rId18" Type="http://schemas.openxmlformats.org/officeDocument/2006/relationships/hyperlink" Target="https://tradingeconomics.com/austria/balance-of-trade" TargetMode="External"/><Relationship Id="rId39" Type="http://schemas.openxmlformats.org/officeDocument/2006/relationships/hyperlink" Target="https://tradingeconomics.com/canada/balance-of-trade" TargetMode="External"/><Relationship Id="rId50" Type="http://schemas.openxmlformats.org/officeDocument/2006/relationships/hyperlink" Target="https://tradingeconomics.com/cuba/balance-of-trade" TargetMode="External"/><Relationship Id="rId104" Type="http://schemas.openxmlformats.org/officeDocument/2006/relationships/hyperlink" Target="https://tradingeconomics.com/liberia/balance-of-trade" TargetMode="External"/><Relationship Id="rId125" Type="http://schemas.openxmlformats.org/officeDocument/2006/relationships/hyperlink" Target="https://tradingeconomics.com/mozambique/balance-of-trade" TargetMode="External"/><Relationship Id="rId146" Type="http://schemas.openxmlformats.org/officeDocument/2006/relationships/hyperlink" Target="https://tradingeconomics.com/portugal/balance-of-trade" TargetMode="External"/><Relationship Id="rId167" Type="http://schemas.openxmlformats.org/officeDocument/2006/relationships/hyperlink" Target="https://tradingeconomics.com/suriname/balance-of-trade" TargetMode="External"/><Relationship Id="rId188" Type="http://schemas.openxmlformats.org/officeDocument/2006/relationships/hyperlink" Target="https://tradingeconomics.com/france/balance-of-trade" TargetMode="External"/><Relationship Id="rId71" Type="http://schemas.openxmlformats.org/officeDocument/2006/relationships/hyperlink" Target="https://tradingeconomics.com/georgia/balance-of-trade" TargetMode="External"/><Relationship Id="rId92" Type="http://schemas.openxmlformats.org/officeDocument/2006/relationships/hyperlink" Target="https://tradingeconomics.com/jamaica/balance-of-trade"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2"/>
  <sheetViews>
    <sheetView zoomScale="80" zoomScaleNormal="80" zoomScaleSheetLayoutView="86" workbookViewId="0">
      <pane ySplit="7" topLeftCell="A11" activePane="bottomLeft" state="frozen"/>
      <selection pane="bottomLeft" activeCell="AA24" sqref="AA24"/>
    </sheetView>
  </sheetViews>
  <sheetFormatPr defaultColWidth="8.85546875" defaultRowHeight="16.5"/>
  <cols>
    <col min="1" max="1" width="9.5703125" style="1" customWidth="1"/>
    <col min="2" max="2" width="16.28515625" style="2" customWidth="1"/>
    <col min="3" max="3" width="16" style="2" customWidth="1"/>
    <col min="4" max="8" width="11" style="2" customWidth="1"/>
    <col min="9" max="12" width="11" style="2" hidden="1" customWidth="1"/>
    <col min="13" max="16" width="11" style="2" customWidth="1"/>
    <col min="17" max="19" width="16.85546875" style="2" hidden="1" customWidth="1"/>
    <col min="20" max="20" width="22" style="2" customWidth="1"/>
    <col min="21" max="21" width="9.28515625" style="2" customWidth="1"/>
    <col min="22" max="22" width="8.85546875" style="2"/>
    <col min="23" max="23" width="14.140625" style="2" customWidth="1"/>
    <col min="24" max="16384" width="8.85546875" style="2"/>
  </cols>
  <sheetData>
    <row r="1" spans="1:30" ht="7.15" customHeight="1"/>
    <row r="2" spans="1:30" ht="31.5" customHeight="1">
      <c r="A2" s="493" t="s">
        <v>34</v>
      </c>
      <c r="B2" s="493"/>
      <c r="C2" s="493"/>
      <c r="D2" s="493"/>
      <c r="E2" s="493"/>
      <c r="F2" s="493"/>
      <c r="G2" s="493"/>
      <c r="H2" s="493"/>
      <c r="I2" s="493"/>
      <c r="J2" s="493"/>
      <c r="K2" s="493"/>
      <c r="L2" s="493"/>
      <c r="M2" s="493"/>
      <c r="N2" s="493"/>
      <c r="O2" s="493"/>
      <c r="P2" s="493"/>
      <c r="Q2" s="493"/>
      <c r="R2" s="493"/>
      <c r="S2" s="493"/>
    </row>
    <row r="3" spans="1:30" ht="9.75" customHeight="1">
      <c r="A3" s="3"/>
      <c r="B3" s="3"/>
      <c r="C3" s="3"/>
      <c r="D3" s="3"/>
      <c r="E3" s="3"/>
      <c r="F3" s="3"/>
      <c r="G3" s="3"/>
      <c r="H3" s="3"/>
      <c r="I3" s="3"/>
      <c r="J3" s="3"/>
      <c r="K3" s="3"/>
      <c r="L3" s="3"/>
      <c r="M3" s="3"/>
      <c r="N3" s="3"/>
      <c r="O3" s="3"/>
      <c r="P3" s="3"/>
      <c r="Q3" s="3"/>
      <c r="R3" s="3"/>
      <c r="S3" s="3"/>
    </row>
    <row r="4" spans="1:30" ht="15.75" customHeight="1">
      <c r="P4" s="4"/>
      <c r="Q4" s="4"/>
      <c r="R4" s="4"/>
      <c r="T4" s="4" t="s">
        <v>0</v>
      </c>
    </row>
    <row r="5" spans="1:30" s="6" customFormat="1" ht="23.25" customHeight="1">
      <c r="A5" s="491" t="s">
        <v>1</v>
      </c>
      <c r="B5" s="491" t="s">
        <v>29</v>
      </c>
      <c r="C5" s="491" t="s">
        <v>30</v>
      </c>
      <c r="D5" s="488" t="s">
        <v>35</v>
      </c>
      <c r="E5" s="489"/>
      <c r="F5" s="489"/>
      <c r="G5" s="490"/>
      <c r="H5" s="488" t="s">
        <v>36</v>
      </c>
      <c r="I5" s="489"/>
      <c r="J5" s="489"/>
      <c r="K5" s="489"/>
      <c r="L5" s="489"/>
      <c r="M5" s="489"/>
      <c r="N5" s="489"/>
      <c r="O5" s="490"/>
      <c r="P5" s="495" t="s">
        <v>37</v>
      </c>
      <c r="Q5" s="495" t="s">
        <v>38</v>
      </c>
      <c r="R5" s="495" t="s">
        <v>39</v>
      </c>
      <c r="S5" s="495" t="s">
        <v>40</v>
      </c>
      <c r="T5" s="494" t="s">
        <v>28</v>
      </c>
    </row>
    <row r="6" spans="1:30" s="6" customFormat="1" ht="31.15" customHeight="1" thickBot="1">
      <c r="A6" s="492"/>
      <c r="B6" s="492"/>
      <c r="C6" s="492"/>
      <c r="D6" s="5" t="s">
        <v>2</v>
      </c>
      <c r="E6" s="5" t="s">
        <v>3</v>
      </c>
      <c r="F6" s="5" t="s">
        <v>4</v>
      </c>
      <c r="G6" s="5" t="s">
        <v>5</v>
      </c>
      <c r="H6" s="5" t="s">
        <v>6</v>
      </c>
      <c r="I6" s="5" t="s">
        <v>3</v>
      </c>
      <c r="J6" s="5" t="s">
        <v>4</v>
      </c>
      <c r="K6" s="5" t="s">
        <v>5</v>
      </c>
      <c r="L6" s="5" t="s">
        <v>20</v>
      </c>
      <c r="M6" s="5" t="s">
        <v>7</v>
      </c>
      <c r="N6" s="5" t="s">
        <v>8</v>
      </c>
      <c r="O6" s="5" t="s">
        <v>9</v>
      </c>
      <c r="P6" s="496"/>
      <c r="Q6" s="496"/>
      <c r="R6" s="496"/>
      <c r="S6" s="496"/>
      <c r="T6" s="494"/>
      <c r="W6" s="325"/>
      <c r="X6" s="326"/>
      <c r="Y6" s="326"/>
      <c r="Z6" s="326"/>
      <c r="AA6" s="326"/>
      <c r="AB6" s="326"/>
      <c r="AC6" s="326"/>
      <c r="AD6" s="326"/>
    </row>
    <row r="7" spans="1:30" s="186" customFormat="1" ht="18.600000000000001" customHeight="1">
      <c r="A7" s="184" t="s">
        <v>26</v>
      </c>
      <c r="B7" s="184" t="s">
        <v>27</v>
      </c>
      <c r="C7" s="184" t="s">
        <v>31</v>
      </c>
      <c r="D7" s="184">
        <v>1</v>
      </c>
      <c r="E7" s="184">
        <v>2</v>
      </c>
      <c r="F7" s="184">
        <v>3</v>
      </c>
      <c r="G7" s="184">
        <v>4</v>
      </c>
      <c r="H7" s="184">
        <v>5</v>
      </c>
      <c r="I7" s="184">
        <v>6</v>
      </c>
      <c r="J7" s="184">
        <v>7</v>
      </c>
      <c r="K7" s="184">
        <v>8</v>
      </c>
      <c r="L7" s="184">
        <v>9</v>
      </c>
      <c r="M7" s="184">
        <v>10</v>
      </c>
      <c r="N7" s="184">
        <v>11</v>
      </c>
      <c r="O7" s="184">
        <v>12</v>
      </c>
      <c r="P7" s="184">
        <v>13</v>
      </c>
      <c r="Q7" s="184">
        <v>14</v>
      </c>
      <c r="R7" s="184">
        <v>15</v>
      </c>
      <c r="S7" s="184">
        <v>16</v>
      </c>
      <c r="T7" s="184">
        <v>17</v>
      </c>
      <c r="W7" s="327"/>
      <c r="X7" s="327"/>
      <c r="Y7" s="327"/>
      <c r="Z7" s="328"/>
      <c r="AA7" s="328"/>
      <c r="AB7" s="328"/>
      <c r="AC7" s="328"/>
      <c r="AD7" s="329"/>
    </row>
    <row r="8" spans="1:30" ht="21" customHeight="1" thickBot="1">
      <c r="A8" s="7">
        <v>1</v>
      </c>
      <c r="B8" s="7" t="s">
        <v>41</v>
      </c>
      <c r="C8" s="8" t="s">
        <v>42</v>
      </c>
      <c r="D8" s="233">
        <v>3.2</v>
      </c>
      <c r="E8" s="233">
        <v>4.7</v>
      </c>
      <c r="F8" s="233">
        <v>3.77</v>
      </c>
      <c r="G8" s="233">
        <v>2.0699999999999998</v>
      </c>
      <c r="H8" s="170">
        <v>2.21</v>
      </c>
      <c r="I8" s="170"/>
      <c r="J8" s="170"/>
      <c r="K8" s="170"/>
      <c r="L8" s="170"/>
      <c r="M8" s="170">
        <v>0.8</v>
      </c>
      <c r="N8" s="170">
        <v>1</v>
      </c>
      <c r="O8" s="170">
        <v>1.1000000000000001</v>
      </c>
      <c r="P8" s="170">
        <v>1.3</v>
      </c>
      <c r="Q8" s="29"/>
      <c r="R8" s="29"/>
      <c r="S8" s="29"/>
      <c r="T8" s="160"/>
      <c r="W8" s="330"/>
      <c r="X8" s="331"/>
      <c r="Y8" s="332"/>
      <c r="Z8" s="333"/>
      <c r="AA8" s="333"/>
      <c r="AB8" s="333"/>
      <c r="AC8" s="333"/>
      <c r="AD8" s="326"/>
    </row>
    <row r="9" spans="1:30" ht="21" customHeight="1" thickBot="1">
      <c r="A9" s="9">
        <v>2</v>
      </c>
      <c r="B9" s="9" t="s">
        <v>43</v>
      </c>
      <c r="C9" s="10" t="s">
        <v>44</v>
      </c>
      <c r="D9" s="234">
        <v>3.7</v>
      </c>
      <c r="E9" s="234">
        <v>1.8</v>
      </c>
      <c r="F9" s="234">
        <v>1.9</v>
      </c>
      <c r="G9" s="234">
        <v>0.9</v>
      </c>
      <c r="H9" s="170">
        <v>1.6</v>
      </c>
      <c r="I9" s="170"/>
      <c r="J9" s="170"/>
      <c r="K9" s="170"/>
      <c r="L9" s="170"/>
      <c r="M9" s="170">
        <v>1.2</v>
      </c>
      <c r="N9" s="170">
        <v>0.6</v>
      </c>
      <c r="O9" s="170">
        <v>0.3</v>
      </c>
      <c r="P9" s="170">
        <v>1</v>
      </c>
      <c r="Q9" s="150"/>
      <c r="R9" s="150"/>
      <c r="S9" s="150"/>
      <c r="T9" s="161"/>
      <c r="W9" s="334"/>
      <c r="X9" s="335"/>
      <c r="Y9" s="336"/>
      <c r="Z9" s="337"/>
      <c r="AA9" s="337"/>
      <c r="AB9" s="337"/>
      <c r="AC9" s="337"/>
      <c r="AD9" s="326"/>
    </row>
    <row r="10" spans="1:30" ht="21" customHeight="1" thickBot="1">
      <c r="A10" s="9">
        <v>3</v>
      </c>
      <c r="B10" s="9" t="s">
        <v>45</v>
      </c>
      <c r="C10" s="10" t="s">
        <v>46</v>
      </c>
      <c r="D10" s="236">
        <v>10.6</v>
      </c>
      <c r="E10" s="236">
        <v>3.8</v>
      </c>
      <c r="F10" s="236">
        <v>2</v>
      </c>
      <c r="G10" s="236">
        <v>0.6</v>
      </c>
      <c r="H10" s="170">
        <v>0.2</v>
      </c>
      <c r="I10" s="170"/>
      <c r="J10" s="170"/>
      <c r="K10" s="170"/>
      <c r="L10" s="170"/>
      <c r="M10" s="170">
        <v>-0.8</v>
      </c>
      <c r="N10" s="170">
        <v>-0.6</v>
      </c>
      <c r="O10" s="170">
        <v>0.1</v>
      </c>
      <c r="P10" s="170">
        <v>0.5</v>
      </c>
      <c r="Q10" s="150"/>
      <c r="R10" s="150"/>
      <c r="S10" s="150"/>
      <c r="T10" s="161"/>
      <c r="W10" s="334"/>
      <c r="X10" s="335"/>
      <c r="Y10" s="336"/>
      <c r="Z10" s="338"/>
      <c r="AA10" s="338"/>
      <c r="AB10" s="337"/>
      <c r="AC10" s="337"/>
      <c r="AD10" s="326"/>
    </row>
    <row r="11" spans="1:30" ht="21" customHeight="1" thickBot="1">
      <c r="A11" s="9">
        <v>4</v>
      </c>
      <c r="B11" s="9" t="s">
        <v>47</v>
      </c>
      <c r="C11" s="12" t="s">
        <v>48</v>
      </c>
      <c r="D11" s="236">
        <v>3.8</v>
      </c>
      <c r="E11" s="236">
        <v>1.6</v>
      </c>
      <c r="F11" s="236">
        <v>1.4</v>
      </c>
      <c r="G11" s="236">
        <v>0.8</v>
      </c>
      <c r="H11" s="170">
        <v>-0.5</v>
      </c>
      <c r="I11" s="170"/>
      <c r="J11" s="170"/>
      <c r="K11" s="170"/>
      <c r="L11" s="170"/>
      <c r="M11" s="170">
        <v>-0.6</v>
      </c>
      <c r="N11" s="170">
        <v>-0.3</v>
      </c>
      <c r="O11" s="170">
        <v>0.3</v>
      </c>
      <c r="P11" s="170">
        <v>0.9</v>
      </c>
      <c r="Q11" s="150"/>
      <c r="R11" s="150"/>
      <c r="S11" s="150"/>
      <c r="T11" s="161"/>
      <c r="W11" s="334"/>
      <c r="X11" s="335"/>
      <c r="Y11" s="336"/>
      <c r="Z11" s="338"/>
      <c r="AA11" s="338"/>
      <c r="AB11" s="337"/>
      <c r="AC11" s="337"/>
      <c r="AD11" s="326"/>
    </row>
    <row r="12" spans="1:30" ht="21" customHeight="1" thickBot="1">
      <c r="A12" s="9">
        <v>5</v>
      </c>
      <c r="B12" s="9" t="s">
        <v>49</v>
      </c>
      <c r="C12" s="12" t="s">
        <v>50</v>
      </c>
      <c r="D12" s="234">
        <v>4.5</v>
      </c>
      <c r="E12" s="234">
        <v>4</v>
      </c>
      <c r="F12" s="234">
        <v>1.1000000000000001</v>
      </c>
      <c r="G12" s="234">
        <v>0.6</v>
      </c>
      <c r="H12" s="170">
        <v>0.9</v>
      </c>
      <c r="I12" s="170"/>
      <c r="J12" s="170"/>
      <c r="K12" s="170"/>
      <c r="L12" s="170"/>
      <c r="M12" s="170">
        <v>1</v>
      </c>
      <c r="N12" s="170">
        <v>0.1</v>
      </c>
      <c r="O12" s="170">
        <v>0.6</v>
      </c>
      <c r="P12" s="170">
        <v>1.1000000000000001</v>
      </c>
      <c r="Q12" s="150"/>
      <c r="R12" s="150"/>
      <c r="S12" s="150"/>
      <c r="T12" s="161"/>
      <c r="W12" s="334"/>
      <c r="X12" s="335"/>
      <c r="Y12" s="336"/>
      <c r="Z12" s="337"/>
      <c r="AA12" s="337"/>
      <c r="AB12" s="337"/>
      <c r="AC12" s="337"/>
      <c r="AD12" s="326"/>
    </row>
    <row r="13" spans="1:30" ht="21" customHeight="1" thickBot="1">
      <c r="A13" s="9">
        <v>6</v>
      </c>
      <c r="B13" s="9" t="s">
        <v>51</v>
      </c>
      <c r="C13" s="12" t="s">
        <v>52</v>
      </c>
      <c r="D13" s="234">
        <v>6.4</v>
      </c>
      <c r="E13" s="234">
        <v>5</v>
      </c>
      <c r="F13" s="234">
        <v>2.7</v>
      </c>
      <c r="G13" s="234">
        <v>1.4</v>
      </c>
      <c r="H13" s="170">
        <v>1.9</v>
      </c>
      <c r="I13" s="170"/>
      <c r="J13" s="170"/>
      <c r="K13" s="170"/>
      <c r="L13" s="170"/>
      <c r="M13" s="170">
        <v>1.6</v>
      </c>
      <c r="N13" s="170">
        <v>1.2</v>
      </c>
      <c r="O13" s="170">
        <v>1</v>
      </c>
      <c r="P13" s="170">
        <v>0.7</v>
      </c>
      <c r="Q13" s="150"/>
      <c r="R13" s="150"/>
      <c r="S13" s="150"/>
      <c r="T13" s="161"/>
      <c r="W13" s="334"/>
      <c r="X13" s="335"/>
      <c r="Y13" s="336"/>
      <c r="Z13" s="337"/>
      <c r="AA13" s="337"/>
      <c r="AB13" s="337"/>
      <c r="AC13" s="337"/>
      <c r="AD13" s="326"/>
    </row>
    <row r="14" spans="1:30" ht="21" customHeight="1" thickBot="1">
      <c r="A14" s="9">
        <v>7</v>
      </c>
      <c r="B14" s="9" t="s">
        <v>53</v>
      </c>
      <c r="C14" s="12" t="s">
        <v>54</v>
      </c>
      <c r="D14" s="234">
        <v>6.5</v>
      </c>
      <c r="E14" s="234">
        <v>7.7</v>
      </c>
      <c r="F14" s="234">
        <v>4.8</v>
      </c>
      <c r="G14" s="234">
        <v>2.9</v>
      </c>
      <c r="H14" s="170">
        <v>3.8</v>
      </c>
      <c r="I14" s="170"/>
      <c r="J14" s="170"/>
      <c r="K14" s="170"/>
      <c r="L14" s="170"/>
      <c r="M14" s="170">
        <v>0.1</v>
      </c>
      <c r="N14" s="170">
        <v>0.4</v>
      </c>
      <c r="O14" s="170">
        <v>1</v>
      </c>
      <c r="P14" s="170">
        <v>1.5</v>
      </c>
      <c r="Q14" s="150"/>
      <c r="R14" s="150"/>
      <c r="S14" s="150"/>
      <c r="T14" s="161"/>
      <c r="W14" s="334"/>
      <c r="X14" s="335"/>
      <c r="Y14" s="336"/>
      <c r="Z14" s="337"/>
      <c r="AA14" s="337"/>
      <c r="AB14" s="337"/>
      <c r="AC14" s="337"/>
      <c r="AD14" s="326"/>
    </row>
    <row r="15" spans="1:30" ht="21" customHeight="1" thickBot="1">
      <c r="A15" s="9">
        <v>8</v>
      </c>
      <c r="B15" s="9" t="s">
        <v>55</v>
      </c>
      <c r="C15" s="12" t="s">
        <v>56</v>
      </c>
      <c r="D15" s="234">
        <v>4.8</v>
      </c>
      <c r="E15" s="234">
        <v>0.4</v>
      </c>
      <c r="F15" s="234">
        <v>3.9</v>
      </c>
      <c r="G15" s="234">
        <v>2.9</v>
      </c>
      <c r="H15" s="170">
        <v>4.5</v>
      </c>
      <c r="I15" s="170"/>
      <c r="J15" s="170"/>
      <c r="K15" s="170"/>
      <c r="L15" s="170"/>
      <c r="M15" s="170">
        <v>5.8</v>
      </c>
      <c r="N15" s="170">
        <v>4.5999999999999996</v>
      </c>
      <c r="O15" s="170">
        <v>5.2</v>
      </c>
      <c r="P15" s="170">
        <v>5</v>
      </c>
      <c r="Q15" s="30"/>
      <c r="R15" s="30"/>
      <c r="S15" s="30"/>
      <c r="T15" s="162"/>
      <c r="W15" s="334"/>
      <c r="X15" s="335"/>
      <c r="Y15" s="336"/>
      <c r="Z15" s="337"/>
      <c r="AA15" s="337"/>
      <c r="AB15" s="337"/>
      <c r="AC15" s="337"/>
      <c r="AD15" s="326"/>
    </row>
    <row r="16" spans="1:30" ht="21" customHeight="1" thickBot="1">
      <c r="A16" s="9">
        <v>9</v>
      </c>
      <c r="B16" s="9" t="s">
        <v>57</v>
      </c>
      <c r="C16" s="12" t="s">
        <v>58</v>
      </c>
      <c r="D16" s="234">
        <v>4</v>
      </c>
      <c r="E16" s="234">
        <v>13.1</v>
      </c>
      <c r="F16" s="234">
        <v>6.2</v>
      </c>
      <c r="G16" s="234">
        <v>4.5</v>
      </c>
      <c r="H16" s="170">
        <v>6.1</v>
      </c>
      <c r="I16" s="170"/>
      <c r="J16" s="170"/>
      <c r="K16" s="170"/>
      <c r="L16" s="170"/>
      <c r="M16" s="170">
        <v>4</v>
      </c>
      <c r="N16" s="170">
        <v>3.9</v>
      </c>
      <c r="O16" s="170">
        <v>3.5</v>
      </c>
      <c r="P16" s="170">
        <v>3.1</v>
      </c>
      <c r="Q16" s="30"/>
      <c r="R16" s="30"/>
      <c r="S16" s="30"/>
      <c r="T16" s="162"/>
      <c r="W16" s="334"/>
      <c r="X16" s="335"/>
      <c r="Y16" s="336"/>
      <c r="Z16" s="337"/>
      <c r="AA16" s="337"/>
      <c r="AB16" s="337"/>
      <c r="AC16" s="337"/>
      <c r="AD16" s="326"/>
    </row>
    <row r="17" spans="1:30" ht="21" customHeight="1" thickBot="1">
      <c r="A17" s="9">
        <v>10</v>
      </c>
      <c r="B17" s="9" t="s">
        <v>59</v>
      </c>
      <c r="C17" s="12" t="s">
        <v>60</v>
      </c>
      <c r="D17" s="234">
        <v>0.5</v>
      </c>
      <c r="E17" s="234">
        <v>1.8</v>
      </c>
      <c r="F17" s="234">
        <v>1.6</v>
      </c>
      <c r="G17" s="234">
        <v>0.4</v>
      </c>
      <c r="H17" s="170">
        <v>1.3</v>
      </c>
      <c r="I17" s="170"/>
      <c r="J17" s="170"/>
      <c r="K17" s="170"/>
      <c r="L17" s="170"/>
      <c r="M17" s="170">
        <v>0.6</v>
      </c>
      <c r="N17" s="170">
        <v>1</v>
      </c>
      <c r="O17" s="170">
        <v>1.1000000000000001</v>
      </c>
      <c r="P17" s="170">
        <v>1.2</v>
      </c>
      <c r="Q17" s="30"/>
      <c r="R17" s="30"/>
      <c r="S17" s="30"/>
      <c r="T17" s="162"/>
      <c r="W17" s="334"/>
      <c r="X17" s="335"/>
      <c r="Y17" s="336"/>
      <c r="Z17" s="337"/>
      <c r="AA17" s="337"/>
      <c r="AB17" s="337"/>
      <c r="AC17" s="337"/>
      <c r="AD17" s="326"/>
    </row>
    <row r="18" spans="1:30" ht="21" customHeight="1" thickBot="1">
      <c r="A18" s="9">
        <v>11</v>
      </c>
      <c r="B18" s="9" t="s">
        <v>61</v>
      </c>
      <c r="C18" s="12" t="s">
        <v>62</v>
      </c>
      <c r="D18" s="234">
        <v>3</v>
      </c>
      <c r="E18" s="234">
        <v>2.9</v>
      </c>
      <c r="F18" s="234">
        <v>3.1</v>
      </c>
      <c r="G18" s="234">
        <v>1.3</v>
      </c>
      <c r="H18" s="170">
        <v>0.9</v>
      </c>
      <c r="I18" s="170"/>
      <c r="J18" s="170"/>
      <c r="K18" s="170"/>
      <c r="L18" s="170"/>
      <c r="M18" s="170">
        <v>1.8</v>
      </c>
      <c r="N18" s="170">
        <v>1.2</v>
      </c>
      <c r="O18" s="170">
        <v>2.7</v>
      </c>
      <c r="P18" s="170">
        <v>2.2000000000000002</v>
      </c>
      <c r="Q18" s="30"/>
      <c r="R18" s="30"/>
      <c r="S18" s="30"/>
      <c r="T18" s="162"/>
      <c r="W18" s="334"/>
      <c r="X18" s="335"/>
      <c r="Y18" s="336"/>
      <c r="Z18" s="337"/>
      <c r="AA18" s="337"/>
      <c r="AB18" s="337"/>
      <c r="AC18" s="337"/>
      <c r="AD18" s="326"/>
    </row>
    <row r="19" spans="1:30" ht="21" customHeight="1" thickBot="1">
      <c r="A19" s="9">
        <v>12</v>
      </c>
      <c r="B19" s="9" t="s">
        <v>63</v>
      </c>
      <c r="C19" s="12" t="s">
        <v>64</v>
      </c>
      <c r="D19" s="234">
        <v>3</v>
      </c>
      <c r="E19" s="234">
        <v>3.1</v>
      </c>
      <c r="F19" s="234">
        <v>5.9</v>
      </c>
      <c r="G19" s="234">
        <v>2.7</v>
      </c>
      <c r="H19" s="170">
        <v>2.2999999999999998</v>
      </c>
      <c r="I19" s="170"/>
      <c r="J19" s="170"/>
      <c r="K19" s="170"/>
      <c r="L19" s="170"/>
      <c r="M19" s="170">
        <v>2</v>
      </c>
      <c r="N19" s="170">
        <v>1.5</v>
      </c>
      <c r="O19" s="170">
        <v>1.2</v>
      </c>
      <c r="P19" s="170">
        <v>1.3</v>
      </c>
      <c r="Q19" s="30"/>
      <c r="R19" s="30"/>
      <c r="S19" s="30"/>
      <c r="T19" s="162"/>
      <c r="W19" s="334"/>
      <c r="X19" s="335"/>
      <c r="Y19" s="336"/>
      <c r="Z19" s="337"/>
      <c r="AA19" s="337"/>
      <c r="AB19" s="337"/>
      <c r="AC19" s="337"/>
      <c r="AD19" s="326"/>
    </row>
    <row r="20" spans="1:30" ht="21" customHeight="1" thickBot="1">
      <c r="A20" s="9">
        <v>13</v>
      </c>
      <c r="B20" s="9" t="s">
        <v>65</v>
      </c>
      <c r="C20" s="12" t="s">
        <v>66</v>
      </c>
      <c r="D20" s="234">
        <v>5.01</v>
      </c>
      <c r="E20" s="234">
        <v>5.45</v>
      </c>
      <c r="F20" s="234">
        <v>5.73</v>
      </c>
      <c r="G20" s="234">
        <v>5.01</v>
      </c>
      <c r="H20" s="170">
        <v>5.03</v>
      </c>
      <c r="I20" s="170"/>
      <c r="J20" s="170"/>
      <c r="K20" s="170"/>
      <c r="L20" s="170"/>
      <c r="M20" s="170">
        <v>5.0999999999999996</v>
      </c>
      <c r="N20" s="170">
        <v>5</v>
      </c>
      <c r="O20" s="170">
        <v>4.3</v>
      </c>
      <c r="P20" s="170">
        <v>4.4000000000000004</v>
      </c>
      <c r="Q20" s="30"/>
      <c r="R20" s="30"/>
      <c r="S20" s="30"/>
      <c r="T20" s="162"/>
      <c r="W20" s="334"/>
      <c r="X20" s="335"/>
      <c r="Y20" s="336"/>
      <c r="Z20" s="337"/>
      <c r="AA20" s="337"/>
      <c r="AB20" s="337"/>
      <c r="AC20" s="337"/>
      <c r="AD20" s="326"/>
    </row>
    <row r="21" spans="1:30" ht="21" customHeight="1" thickBot="1">
      <c r="A21" s="9">
        <v>14</v>
      </c>
      <c r="B21" s="9" t="s">
        <v>67</v>
      </c>
      <c r="C21" s="12" t="s">
        <v>68</v>
      </c>
      <c r="D21" s="234">
        <v>2.2000000000000002</v>
      </c>
      <c r="E21" s="234">
        <v>2.5</v>
      </c>
      <c r="F21" s="234">
        <v>4.5999999999999996</v>
      </c>
      <c r="G21" s="234">
        <v>1.4</v>
      </c>
      <c r="H21" s="170">
        <v>2.7</v>
      </c>
      <c r="I21" s="170"/>
      <c r="J21" s="170"/>
      <c r="K21" s="170"/>
      <c r="L21" s="170"/>
      <c r="M21" s="170">
        <v>2.6</v>
      </c>
      <c r="N21" s="170">
        <v>3.4</v>
      </c>
      <c r="O21" s="170">
        <v>3.8</v>
      </c>
      <c r="P21" s="170">
        <v>3.2</v>
      </c>
      <c r="Q21" s="30"/>
      <c r="R21" s="30"/>
      <c r="S21" s="30"/>
      <c r="T21" s="162"/>
      <c r="W21" s="334"/>
      <c r="X21" s="335"/>
      <c r="Y21" s="336"/>
      <c r="Z21" s="337"/>
      <c r="AA21" s="337"/>
      <c r="AB21" s="337"/>
      <c r="AC21" s="337"/>
      <c r="AD21" s="326"/>
    </row>
    <row r="22" spans="1:30" ht="21" customHeight="1" thickBot="1">
      <c r="A22" s="9">
        <v>15</v>
      </c>
      <c r="B22" s="9" t="s">
        <v>69</v>
      </c>
      <c r="C22" s="12" t="s">
        <v>70</v>
      </c>
      <c r="D22" s="234">
        <v>4.8</v>
      </c>
      <c r="E22" s="234">
        <v>8.8000000000000007</v>
      </c>
      <c r="F22" s="234">
        <v>14.1</v>
      </c>
      <c r="G22" s="234">
        <v>7.1</v>
      </c>
      <c r="H22" s="170">
        <v>5.6</v>
      </c>
      <c r="I22" s="170"/>
      <c r="J22" s="170"/>
      <c r="K22" s="170"/>
      <c r="L22" s="170"/>
      <c r="M22" s="170">
        <v>4.7</v>
      </c>
      <c r="N22" s="170">
        <v>3.9</v>
      </c>
      <c r="O22" s="170">
        <v>4</v>
      </c>
      <c r="P22" s="170">
        <v>3.6</v>
      </c>
      <c r="Q22" s="30"/>
      <c r="R22" s="30"/>
      <c r="S22" s="30"/>
      <c r="T22" s="162"/>
      <c r="W22" s="334"/>
      <c r="X22" s="335"/>
      <c r="Y22" s="336"/>
      <c r="Z22" s="337"/>
      <c r="AA22" s="337"/>
      <c r="AB22" s="337"/>
      <c r="AC22" s="337"/>
      <c r="AD22" s="326"/>
    </row>
    <row r="23" spans="1:30" ht="21" customHeight="1" thickBot="1">
      <c r="A23" s="13">
        <v>16</v>
      </c>
      <c r="B23" s="13" t="s">
        <v>71</v>
      </c>
      <c r="C23" s="14" t="s">
        <v>72</v>
      </c>
      <c r="D23" s="234">
        <v>4</v>
      </c>
      <c r="E23" s="234">
        <v>4.5</v>
      </c>
      <c r="F23" s="234">
        <v>4</v>
      </c>
      <c r="G23" s="234">
        <v>2.1</v>
      </c>
      <c r="H23" s="170">
        <v>0.4</v>
      </c>
      <c r="I23" s="170"/>
      <c r="J23" s="170"/>
      <c r="K23" s="170"/>
      <c r="L23" s="170"/>
      <c r="M23" s="170">
        <v>1.5</v>
      </c>
      <c r="N23" s="170">
        <v>2.1</v>
      </c>
      <c r="O23" s="170">
        <v>2.4</v>
      </c>
      <c r="P23" s="170">
        <v>2.8</v>
      </c>
      <c r="Q23" s="30"/>
      <c r="R23" s="30"/>
      <c r="S23" s="30"/>
      <c r="T23" s="162"/>
      <c r="W23" s="334"/>
      <c r="X23" s="335"/>
      <c r="Y23" s="336"/>
      <c r="Z23" s="337"/>
      <c r="AA23" s="337"/>
      <c r="AB23" s="337"/>
      <c r="AC23" s="337"/>
      <c r="AD23" s="326"/>
    </row>
    <row r="24" spans="1:30" ht="74.25" customHeight="1" thickBot="1">
      <c r="A24" s="231">
        <v>17</v>
      </c>
      <c r="B24" s="231" t="s">
        <v>73</v>
      </c>
      <c r="C24" s="232" t="s">
        <v>74</v>
      </c>
      <c r="D24" s="234">
        <v>-3.5</v>
      </c>
      <c r="E24" s="234">
        <v>-3.2</v>
      </c>
      <c r="F24" s="234">
        <v>1.9</v>
      </c>
      <c r="G24" s="234">
        <v>-1.6</v>
      </c>
      <c r="H24" s="237">
        <v>5.2</v>
      </c>
      <c r="I24" s="170"/>
      <c r="J24" s="170"/>
      <c r="K24" s="170"/>
      <c r="L24" s="170"/>
      <c r="M24" s="208">
        <v>4.5</v>
      </c>
      <c r="N24" s="208">
        <v>4</v>
      </c>
      <c r="O24" s="208">
        <v>3</v>
      </c>
      <c r="P24" s="208">
        <v>3</v>
      </c>
      <c r="Q24" s="30"/>
      <c r="R24" s="30"/>
      <c r="S24" s="30"/>
      <c r="T24" s="339" t="s">
        <v>89</v>
      </c>
      <c r="W24" s="334"/>
      <c r="X24" s="335"/>
      <c r="Y24" s="336"/>
      <c r="Z24" s="337"/>
      <c r="AA24" s="337"/>
      <c r="AB24" s="337"/>
      <c r="AC24" s="337"/>
      <c r="AD24" s="326"/>
    </row>
    <row r="25" spans="1:30" ht="21" customHeight="1">
      <c r="A25" s="15">
        <v>18</v>
      </c>
      <c r="B25" s="15" t="s">
        <v>75</v>
      </c>
      <c r="C25" s="16" t="s">
        <v>76</v>
      </c>
      <c r="D25" s="235">
        <v>8</v>
      </c>
      <c r="E25" s="235">
        <v>7.5</v>
      </c>
      <c r="F25" s="235">
        <v>7.7</v>
      </c>
      <c r="G25" s="235">
        <v>7.1</v>
      </c>
      <c r="H25" s="182">
        <v>6.4</v>
      </c>
      <c r="I25" s="182"/>
      <c r="J25" s="182"/>
      <c r="K25" s="182"/>
      <c r="L25" s="182"/>
      <c r="M25" s="182">
        <v>6.3</v>
      </c>
      <c r="N25" s="182">
        <v>6</v>
      </c>
      <c r="O25" s="182">
        <v>6.4</v>
      </c>
      <c r="P25" s="182">
        <v>5.9</v>
      </c>
      <c r="Q25" s="216"/>
      <c r="R25" s="216"/>
      <c r="S25" s="216"/>
      <c r="T25" s="212"/>
      <c r="W25" s="334"/>
      <c r="X25" s="335"/>
      <c r="Y25" s="336"/>
      <c r="Z25" s="337"/>
      <c r="AA25" s="337"/>
      <c r="AB25" s="337"/>
      <c r="AC25" s="337"/>
      <c r="AD25" s="326"/>
    </row>
    <row r="26" spans="1:30" ht="21" hidden="1" customHeight="1">
      <c r="A26" s="9"/>
      <c r="B26" s="12"/>
      <c r="C26" s="145"/>
      <c r="D26" s="30"/>
      <c r="E26" s="30"/>
      <c r="F26" s="30"/>
      <c r="G26" s="170"/>
      <c r="H26" s="224"/>
      <c r="I26" s="224"/>
      <c r="J26" s="224"/>
      <c r="K26" s="224"/>
      <c r="L26" s="224"/>
      <c r="M26" s="224"/>
      <c r="N26" s="224"/>
      <c r="O26" s="224"/>
      <c r="P26" s="224"/>
      <c r="Q26" s="150"/>
      <c r="R26" s="150"/>
      <c r="S26" s="150"/>
      <c r="T26" s="161"/>
    </row>
    <row r="27" spans="1:30" ht="21" hidden="1" customHeight="1">
      <c r="A27" s="9"/>
      <c r="B27" s="12"/>
      <c r="C27" s="145"/>
      <c r="D27" s="30"/>
      <c r="E27" s="30"/>
      <c r="F27" s="30"/>
      <c r="G27" s="12"/>
      <c r="H27" s="12"/>
      <c r="I27" s="12"/>
      <c r="J27" s="12"/>
      <c r="K27" s="12"/>
      <c r="L27" s="12"/>
      <c r="M27" s="12"/>
      <c r="N27" s="12"/>
      <c r="O27" s="12"/>
      <c r="P27" s="12"/>
      <c r="Q27" s="30"/>
      <c r="R27" s="30"/>
      <c r="S27" s="30"/>
      <c r="T27" s="162"/>
    </row>
    <row r="28" spans="1:30" ht="21" hidden="1" customHeight="1" thickBot="1">
      <c r="A28" s="9"/>
      <c r="B28" s="12"/>
      <c r="C28" s="145"/>
      <c r="D28" s="30"/>
      <c r="E28" s="30"/>
      <c r="F28" s="30"/>
      <c r="G28" s="12"/>
      <c r="H28" s="12"/>
      <c r="I28" s="12"/>
      <c r="J28" s="12"/>
      <c r="K28" s="12"/>
      <c r="L28" s="12"/>
      <c r="M28" s="12"/>
      <c r="N28" s="12"/>
      <c r="O28" s="12"/>
      <c r="P28" s="12"/>
      <c r="Q28" s="30"/>
      <c r="R28" s="30"/>
      <c r="S28" s="30"/>
      <c r="T28" s="162"/>
    </row>
    <row r="29" spans="1:30" ht="21" hidden="1" customHeight="1" thickBot="1">
      <c r="A29" s="13"/>
      <c r="B29" s="14"/>
      <c r="C29" s="146"/>
      <c r="D29" s="30"/>
      <c r="E29" s="30"/>
      <c r="F29" s="30"/>
      <c r="G29" s="12"/>
      <c r="H29" s="12"/>
      <c r="I29" s="12"/>
      <c r="J29" s="12"/>
      <c r="K29" s="12"/>
      <c r="L29" s="12"/>
      <c r="M29" s="12"/>
      <c r="N29" s="12"/>
      <c r="O29" s="12"/>
      <c r="P29" s="12"/>
      <c r="Q29" s="30"/>
      <c r="R29" s="30"/>
      <c r="S29" s="30"/>
      <c r="T29" s="162"/>
      <c r="W29" s="334"/>
      <c r="X29" s="335"/>
      <c r="Y29" s="336"/>
      <c r="Z29" s="337"/>
      <c r="AA29" s="337"/>
      <c r="AB29" s="337"/>
      <c r="AC29" s="337"/>
      <c r="AD29" s="326"/>
    </row>
    <row r="30" spans="1:30" ht="21" hidden="1" customHeight="1" thickBot="1">
      <c r="A30" s="13"/>
      <c r="B30" s="14"/>
      <c r="C30" s="146"/>
      <c r="D30" s="30"/>
      <c r="E30" s="30"/>
      <c r="F30" s="30"/>
      <c r="G30" s="12"/>
      <c r="H30" s="12"/>
      <c r="I30" s="12"/>
      <c r="J30" s="12"/>
      <c r="K30" s="12"/>
      <c r="L30" s="12"/>
      <c r="M30" s="12"/>
      <c r="N30" s="12"/>
      <c r="O30" s="12"/>
      <c r="P30" s="12"/>
      <c r="Q30" s="30"/>
      <c r="R30" s="30"/>
      <c r="S30" s="30"/>
      <c r="T30" s="162"/>
      <c r="W30" s="334"/>
      <c r="X30" s="335"/>
      <c r="Y30" s="336"/>
      <c r="Z30" s="337"/>
      <c r="AA30" s="337"/>
      <c r="AB30" s="337"/>
      <c r="AC30" s="337"/>
      <c r="AD30" s="326"/>
    </row>
    <row r="31" spans="1:30" ht="21" hidden="1" customHeight="1" thickBot="1">
      <c r="A31" s="13"/>
      <c r="B31" s="14"/>
      <c r="C31" s="146"/>
      <c r="D31" s="30"/>
      <c r="E31" s="30"/>
      <c r="F31" s="30"/>
      <c r="G31" s="12"/>
      <c r="H31" s="12"/>
      <c r="I31" s="12"/>
      <c r="J31" s="12"/>
      <c r="K31" s="12"/>
      <c r="L31" s="12"/>
      <c r="M31" s="12"/>
      <c r="N31" s="12"/>
      <c r="O31" s="12"/>
      <c r="P31" s="12"/>
      <c r="Q31" s="30"/>
      <c r="R31" s="30"/>
      <c r="S31" s="30"/>
      <c r="T31" s="162"/>
      <c r="W31" s="334"/>
      <c r="X31" s="335"/>
      <c r="Y31" s="336"/>
      <c r="Z31" s="337"/>
      <c r="AA31" s="337"/>
      <c r="AB31" s="337"/>
      <c r="AC31" s="337"/>
      <c r="AD31" s="326"/>
    </row>
    <row r="32" spans="1:30" ht="21" hidden="1" customHeight="1">
      <c r="A32" s="148"/>
      <c r="B32" s="149"/>
      <c r="C32" s="163"/>
      <c r="D32" s="150"/>
      <c r="E32" s="150"/>
      <c r="F32" s="150"/>
      <c r="G32" s="12"/>
      <c r="H32" s="12"/>
      <c r="I32" s="12"/>
      <c r="J32" s="12"/>
      <c r="K32" s="12"/>
      <c r="L32" s="12"/>
      <c r="M32" s="12"/>
      <c r="N32" s="12"/>
      <c r="O32" s="12"/>
      <c r="P32" s="12"/>
      <c r="Q32" s="150"/>
      <c r="R32" s="150"/>
      <c r="S32" s="150"/>
      <c r="T32" s="161"/>
      <c r="W32" s="334"/>
      <c r="X32" s="335"/>
      <c r="Y32" s="336"/>
      <c r="Z32" s="337"/>
      <c r="AA32" s="337"/>
      <c r="AB32" s="337"/>
      <c r="AC32" s="337"/>
      <c r="AD32" s="326"/>
    </row>
    <row r="33" spans="1:20" ht="21" hidden="1" customHeight="1">
      <c r="A33" s="148"/>
      <c r="B33" s="149"/>
      <c r="C33" s="163"/>
      <c r="D33" s="150"/>
      <c r="E33" s="150"/>
      <c r="F33" s="150"/>
      <c r="G33" s="12"/>
      <c r="H33" s="12"/>
      <c r="I33" s="12"/>
      <c r="J33" s="12"/>
      <c r="K33" s="12"/>
      <c r="L33" s="12"/>
      <c r="M33" s="12"/>
      <c r="N33" s="12"/>
      <c r="O33" s="12"/>
      <c r="P33" s="12"/>
      <c r="Q33" s="150"/>
      <c r="R33" s="150"/>
      <c r="S33" s="150"/>
      <c r="T33" s="161"/>
    </row>
    <row r="34" spans="1:20" ht="21" hidden="1" customHeight="1">
      <c r="A34" s="148"/>
      <c r="B34" s="149"/>
      <c r="C34" s="163"/>
      <c r="D34" s="150"/>
      <c r="E34" s="150"/>
      <c r="F34" s="150"/>
      <c r="G34" s="12"/>
      <c r="H34" s="12"/>
      <c r="I34" s="12"/>
      <c r="J34" s="12"/>
      <c r="K34" s="12"/>
      <c r="L34" s="12"/>
      <c r="M34" s="12"/>
      <c r="N34" s="12"/>
      <c r="O34" s="12"/>
      <c r="P34" s="12"/>
      <c r="Q34" s="150"/>
      <c r="R34" s="150"/>
      <c r="S34" s="150"/>
      <c r="T34" s="161"/>
    </row>
    <row r="35" spans="1:20" ht="21" hidden="1" customHeight="1">
      <c r="A35" s="148"/>
      <c r="B35" s="149"/>
      <c r="C35" s="163"/>
      <c r="D35" s="150"/>
      <c r="E35" s="150"/>
      <c r="F35" s="150"/>
      <c r="G35" s="12"/>
      <c r="H35" s="12"/>
      <c r="I35" s="12"/>
      <c r="J35" s="12"/>
      <c r="K35" s="12"/>
      <c r="L35" s="12"/>
      <c r="M35" s="12"/>
      <c r="N35" s="12"/>
      <c r="O35" s="12"/>
      <c r="P35" s="12"/>
      <c r="Q35" s="150"/>
      <c r="R35" s="150"/>
      <c r="S35" s="150"/>
      <c r="T35" s="161"/>
    </row>
    <row r="36" spans="1:20" hidden="1">
      <c r="A36" s="148"/>
      <c r="B36" s="149"/>
      <c r="C36" s="163"/>
      <c r="D36" s="150"/>
      <c r="E36" s="150"/>
      <c r="F36" s="150"/>
      <c r="G36" s="12"/>
      <c r="H36" s="12"/>
      <c r="I36" s="12"/>
      <c r="J36" s="12"/>
      <c r="K36" s="12"/>
      <c r="L36" s="12"/>
      <c r="M36" s="12"/>
      <c r="N36" s="12"/>
      <c r="O36" s="12"/>
      <c r="P36" s="12"/>
      <c r="Q36" s="150"/>
      <c r="R36" s="150"/>
      <c r="S36" s="150"/>
      <c r="T36" s="161"/>
    </row>
    <row r="37" spans="1:20" hidden="1">
      <c r="A37" s="148"/>
      <c r="B37" s="149"/>
      <c r="C37" s="163"/>
      <c r="D37" s="150"/>
      <c r="E37" s="150"/>
      <c r="F37" s="150"/>
      <c r="G37" s="12"/>
      <c r="H37" s="12"/>
      <c r="I37" s="12"/>
      <c r="J37" s="12"/>
      <c r="K37" s="12"/>
      <c r="L37" s="12"/>
      <c r="M37" s="12"/>
      <c r="N37" s="12"/>
      <c r="O37" s="12"/>
      <c r="P37" s="12"/>
      <c r="Q37" s="150"/>
      <c r="R37" s="150"/>
      <c r="S37" s="150"/>
      <c r="T37" s="161"/>
    </row>
    <row r="38" spans="1:20" hidden="1">
      <c r="A38" s="9"/>
      <c r="B38" s="10"/>
      <c r="C38" s="144"/>
      <c r="D38" s="30"/>
      <c r="E38" s="30"/>
      <c r="F38" s="30"/>
      <c r="G38" s="30"/>
      <c r="H38" s="30"/>
      <c r="I38" s="30"/>
      <c r="J38" s="30"/>
      <c r="K38" s="30"/>
      <c r="L38" s="30"/>
      <c r="M38" s="30"/>
      <c r="N38" s="30"/>
      <c r="O38" s="30"/>
      <c r="P38" s="30"/>
      <c r="Q38" s="30"/>
      <c r="R38" s="30"/>
      <c r="S38" s="30"/>
      <c r="T38" s="162"/>
    </row>
    <row r="39" spans="1:20" hidden="1">
      <c r="A39" s="9"/>
      <c r="B39" s="10"/>
      <c r="C39" s="144"/>
      <c r="D39" s="30"/>
      <c r="E39" s="30"/>
      <c r="F39" s="30"/>
      <c r="G39" s="30"/>
      <c r="H39" s="30"/>
      <c r="I39" s="30"/>
      <c r="J39" s="30"/>
      <c r="K39" s="30"/>
      <c r="L39" s="30"/>
      <c r="M39" s="30"/>
      <c r="N39" s="30"/>
      <c r="O39" s="30"/>
      <c r="P39" s="30"/>
      <c r="Q39" s="30"/>
      <c r="R39" s="30"/>
      <c r="S39" s="30"/>
      <c r="T39" s="162"/>
    </row>
    <row r="40" spans="1:20" hidden="1">
      <c r="A40" s="9"/>
      <c r="B40" s="12"/>
      <c r="C40" s="145"/>
      <c r="D40" s="30"/>
      <c r="E40" s="30"/>
      <c r="F40" s="30"/>
      <c r="G40" s="30"/>
      <c r="H40" s="30"/>
      <c r="I40" s="30"/>
      <c r="J40" s="30"/>
      <c r="K40" s="30"/>
      <c r="L40" s="30"/>
      <c r="M40" s="30"/>
      <c r="N40" s="30"/>
      <c r="O40" s="30"/>
      <c r="P40" s="30"/>
      <c r="Q40" s="30"/>
      <c r="R40" s="30"/>
      <c r="S40" s="30"/>
      <c r="T40" s="162"/>
    </row>
    <row r="41" spans="1:20" hidden="1">
      <c r="A41" s="9"/>
      <c r="B41" s="12"/>
      <c r="C41" s="145"/>
      <c r="D41" s="30"/>
      <c r="E41" s="30"/>
      <c r="F41" s="30"/>
      <c r="G41" s="30"/>
      <c r="H41" s="30"/>
      <c r="I41" s="30"/>
      <c r="J41" s="30"/>
      <c r="K41" s="30"/>
      <c r="L41" s="30"/>
      <c r="M41" s="30"/>
      <c r="N41" s="30"/>
      <c r="O41" s="30"/>
      <c r="P41" s="30"/>
      <c r="Q41" s="30"/>
      <c r="R41" s="30"/>
      <c r="S41" s="30"/>
      <c r="T41" s="162"/>
    </row>
    <row r="42" spans="1:20" hidden="1">
      <c r="A42" s="9"/>
      <c r="B42" s="12"/>
      <c r="C42" s="145"/>
      <c r="D42" s="30"/>
      <c r="E42" s="30"/>
      <c r="F42" s="30"/>
      <c r="G42" s="30"/>
      <c r="H42" s="30"/>
      <c r="I42" s="30"/>
      <c r="J42" s="30"/>
      <c r="K42" s="30"/>
      <c r="L42" s="30"/>
      <c r="M42" s="30"/>
      <c r="N42" s="30"/>
      <c r="O42" s="30"/>
      <c r="P42" s="30"/>
      <c r="Q42" s="30"/>
      <c r="R42" s="30"/>
      <c r="S42" s="30"/>
      <c r="T42" s="162"/>
    </row>
    <row r="43" spans="1:20" hidden="1">
      <c r="A43" s="9"/>
      <c r="B43" s="12"/>
      <c r="C43" s="145"/>
      <c r="D43" s="30"/>
      <c r="E43" s="30"/>
      <c r="F43" s="30"/>
      <c r="G43" s="30"/>
      <c r="H43" s="30"/>
      <c r="I43" s="30"/>
      <c r="J43" s="30"/>
      <c r="K43" s="30"/>
      <c r="L43" s="30"/>
      <c r="M43" s="30"/>
      <c r="N43" s="30"/>
      <c r="O43" s="30"/>
      <c r="P43" s="30"/>
      <c r="Q43" s="30"/>
      <c r="R43" s="30"/>
      <c r="S43" s="30"/>
      <c r="T43" s="162"/>
    </row>
    <row r="44" spans="1:20" hidden="1">
      <c r="A44" s="9"/>
      <c r="B44" s="12"/>
      <c r="C44" s="145"/>
      <c r="D44" s="30"/>
      <c r="E44" s="30"/>
      <c r="F44" s="30"/>
      <c r="G44" s="30"/>
      <c r="H44" s="30"/>
      <c r="I44" s="30"/>
      <c r="J44" s="30"/>
      <c r="K44" s="30"/>
      <c r="L44" s="30"/>
      <c r="M44" s="30"/>
      <c r="N44" s="30"/>
      <c r="O44" s="30"/>
      <c r="P44" s="30"/>
      <c r="Q44" s="30"/>
      <c r="R44" s="30"/>
      <c r="S44" s="30"/>
      <c r="T44" s="162"/>
    </row>
    <row r="45" spans="1:20" hidden="1">
      <c r="A45" s="9"/>
      <c r="B45" s="12"/>
      <c r="C45" s="145"/>
      <c r="D45" s="30"/>
      <c r="E45" s="30"/>
      <c r="F45" s="30"/>
      <c r="G45" s="30"/>
      <c r="H45" s="30"/>
      <c r="I45" s="30"/>
      <c r="J45" s="30"/>
      <c r="K45" s="30"/>
      <c r="L45" s="30"/>
      <c r="M45" s="30"/>
      <c r="N45" s="30"/>
      <c r="O45" s="30"/>
      <c r="P45" s="30"/>
      <c r="Q45" s="30"/>
      <c r="R45" s="30"/>
      <c r="S45" s="30"/>
      <c r="T45" s="162"/>
    </row>
    <row r="46" spans="1:20" hidden="1">
      <c r="A46" s="9"/>
      <c r="B46" s="12"/>
      <c r="C46" s="145"/>
      <c r="D46" s="30"/>
      <c r="E46" s="30"/>
      <c r="F46" s="30"/>
      <c r="G46" s="30"/>
      <c r="H46" s="30"/>
      <c r="I46" s="30"/>
      <c r="J46" s="30"/>
      <c r="K46" s="30"/>
      <c r="L46" s="30"/>
      <c r="M46" s="30"/>
      <c r="N46" s="30"/>
      <c r="O46" s="30"/>
      <c r="P46" s="30"/>
      <c r="Q46" s="30"/>
      <c r="R46" s="30"/>
      <c r="S46" s="30"/>
      <c r="T46" s="162"/>
    </row>
    <row r="47" spans="1:20" hidden="1">
      <c r="A47" s="9"/>
      <c r="B47" s="12"/>
      <c r="C47" s="145"/>
      <c r="D47" s="30"/>
      <c r="E47" s="30"/>
      <c r="F47" s="30"/>
      <c r="G47" s="30"/>
      <c r="H47" s="30"/>
      <c r="I47" s="30"/>
      <c r="J47" s="30"/>
      <c r="K47" s="30"/>
      <c r="L47" s="30"/>
      <c r="M47" s="30"/>
      <c r="N47" s="30"/>
      <c r="O47" s="30"/>
      <c r="P47" s="30"/>
      <c r="Q47" s="30"/>
      <c r="R47" s="30"/>
      <c r="S47" s="30"/>
      <c r="T47" s="162"/>
    </row>
    <row r="48" spans="1:20" hidden="1">
      <c r="A48" s="9"/>
      <c r="B48" s="12"/>
      <c r="C48" s="145"/>
      <c r="D48" s="30"/>
      <c r="E48" s="31"/>
      <c r="F48" s="30"/>
      <c r="G48" s="30"/>
      <c r="H48" s="30"/>
      <c r="I48" s="30"/>
      <c r="J48" s="30"/>
      <c r="K48" s="30"/>
      <c r="L48" s="30"/>
      <c r="M48" s="30"/>
      <c r="N48" s="30"/>
      <c r="O48" s="30"/>
      <c r="P48" s="30"/>
      <c r="Q48" s="30"/>
      <c r="R48" s="30"/>
      <c r="S48" s="30"/>
      <c r="T48" s="162"/>
    </row>
    <row r="49" spans="1:20" hidden="1">
      <c r="A49" s="9"/>
      <c r="B49" s="12"/>
      <c r="C49" s="145"/>
      <c r="D49" s="30"/>
      <c r="E49" s="30"/>
      <c r="F49" s="30"/>
      <c r="G49" s="30"/>
      <c r="H49" s="30"/>
      <c r="I49" s="30"/>
      <c r="J49" s="30"/>
      <c r="K49" s="30"/>
      <c r="L49" s="30"/>
      <c r="M49" s="30"/>
      <c r="N49" s="30"/>
      <c r="O49" s="30"/>
      <c r="P49" s="30"/>
      <c r="Q49" s="30"/>
      <c r="R49" s="30"/>
      <c r="S49" s="30"/>
      <c r="T49" s="162"/>
    </row>
    <row r="50" spans="1:20" hidden="1">
      <c r="A50" s="9"/>
      <c r="B50" s="12"/>
      <c r="C50" s="145"/>
      <c r="D50" s="30"/>
      <c r="E50" s="30"/>
      <c r="F50" s="30"/>
      <c r="G50" s="30"/>
      <c r="H50" s="30"/>
      <c r="I50" s="30"/>
      <c r="J50" s="30"/>
      <c r="K50" s="30"/>
      <c r="L50" s="30"/>
      <c r="M50" s="30"/>
      <c r="N50" s="30"/>
      <c r="O50" s="30"/>
      <c r="P50" s="30"/>
      <c r="Q50" s="30"/>
      <c r="R50" s="30"/>
      <c r="S50" s="30"/>
      <c r="T50" s="162"/>
    </row>
    <row r="51" spans="1:20" hidden="1">
      <c r="A51" s="9"/>
      <c r="B51" s="12"/>
      <c r="C51" s="145"/>
      <c r="D51" s="30"/>
      <c r="E51" s="30"/>
      <c r="F51" s="30"/>
      <c r="G51" s="30"/>
      <c r="H51" s="30"/>
      <c r="I51" s="30"/>
      <c r="J51" s="30"/>
      <c r="K51" s="30"/>
      <c r="L51" s="30"/>
      <c r="M51" s="30"/>
      <c r="N51" s="30"/>
      <c r="O51" s="30"/>
      <c r="P51" s="30"/>
      <c r="Q51" s="30"/>
      <c r="R51" s="30"/>
      <c r="S51" s="30"/>
      <c r="T51" s="162"/>
    </row>
    <row r="52" spans="1:20" hidden="1">
      <c r="A52" s="9"/>
      <c r="B52" s="12"/>
      <c r="C52" s="145"/>
      <c r="D52" s="30"/>
      <c r="E52" s="30"/>
      <c r="F52" s="30"/>
      <c r="G52" s="30"/>
      <c r="H52" s="30"/>
      <c r="I52" s="30"/>
      <c r="J52" s="30"/>
      <c r="K52" s="30"/>
      <c r="L52" s="30"/>
      <c r="M52" s="30"/>
      <c r="N52" s="30"/>
      <c r="O52" s="30"/>
      <c r="P52" s="30"/>
      <c r="Q52" s="30"/>
      <c r="R52" s="30"/>
      <c r="S52" s="30"/>
      <c r="T52" s="162"/>
    </row>
    <row r="53" spans="1:20" hidden="1">
      <c r="A53" s="9"/>
      <c r="B53" s="12"/>
      <c r="C53" s="145"/>
      <c r="D53" s="215"/>
      <c r="E53" s="215"/>
      <c r="F53" s="215"/>
      <c r="G53" s="215"/>
      <c r="H53" s="215"/>
      <c r="I53" s="215"/>
      <c r="J53" s="215"/>
      <c r="K53" s="215"/>
      <c r="L53" s="215"/>
      <c r="M53" s="215"/>
      <c r="N53" s="215"/>
      <c r="O53" s="215"/>
      <c r="P53" s="215"/>
      <c r="Q53" s="215"/>
      <c r="R53" s="215"/>
      <c r="S53" s="215"/>
      <c r="T53" s="217"/>
    </row>
    <row r="54" spans="1:20" hidden="1">
      <c r="A54" s="9"/>
      <c r="B54" s="12"/>
      <c r="C54" s="145"/>
      <c r="D54" s="215"/>
      <c r="E54" s="215"/>
      <c r="F54" s="215"/>
      <c r="G54" s="215"/>
      <c r="H54" s="215"/>
      <c r="I54" s="215"/>
      <c r="J54" s="215"/>
      <c r="K54" s="215"/>
      <c r="L54" s="215"/>
      <c r="M54" s="215"/>
      <c r="N54" s="215"/>
      <c r="O54" s="215"/>
      <c r="P54" s="215"/>
      <c r="Q54" s="215"/>
      <c r="R54" s="215"/>
      <c r="S54" s="215"/>
      <c r="T54" s="217"/>
    </row>
    <row r="55" spans="1:20" hidden="1">
      <c r="A55" s="9"/>
      <c r="B55" s="12"/>
      <c r="C55" s="145"/>
      <c r="D55" s="215"/>
      <c r="E55" s="215"/>
      <c r="F55" s="215"/>
      <c r="G55" s="215"/>
      <c r="H55" s="215"/>
      <c r="I55" s="215"/>
      <c r="J55" s="215"/>
      <c r="K55" s="215"/>
      <c r="L55" s="215"/>
      <c r="M55" s="215"/>
      <c r="N55" s="215"/>
      <c r="O55" s="215"/>
      <c r="P55" s="215"/>
      <c r="Q55" s="215"/>
      <c r="R55" s="215"/>
      <c r="S55" s="215"/>
      <c r="T55" s="217"/>
    </row>
    <row r="56" spans="1:20" hidden="1">
      <c r="A56" s="9"/>
      <c r="B56" s="12"/>
      <c r="C56" s="145"/>
      <c r="D56" s="215"/>
      <c r="E56" s="215"/>
      <c r="F56" s="215"/>
      <c r="G56" s="215"/>
      <c r="H56" s="215"/>
      <c r="I56" s="215"/>
      <c r="J56" s="215"/>
      <c r="K56" s="215"/>
      <c r="L56" s="215"/>
      <c r="M56" s="215"/>
      <c r="N56" s="215"/>
      <c r="O56" s="215"/>
      <c r="P56" s="215"/>
      <c r="Q56" s="215"/>
      <c r="R56" s="215"/>
      <c r="S56" s="215"/>
      <c r="T56" s="217"/>
    </row>
    <row r="57" spans="1:20" hidden="1">
      <c r="A57" s="15"/>
      <c r="B57" s="214"/>
      <c r="C57" s="213"/>
      <c r="D57" s="216"/>
      <c r="E57" s="216"/>
      <c r="F57" s="216"/>
      <c r="G57" s="216"/>
      <c r="H57" s="216"/>
      <c r="I57" s="216"/>
      <c r="J57" s="216"/>
      <c r="K57" s="216"/>
      <c r="L57" s="216"/>
      <c r="M57" s="216"/>
      <c r="N57" s="216"/>
      <c r="O57" s="216"/>
      <c r="P57" s="216"/>
      <c r="Q57" s="216"/>
      <c r="R57" s="216"/>
      <c r="S57" s="216"/>
      <c r="T57" s="212"/>
    </row>
    <row r="58" spans="1:20" ht="18" customHeight="1"/>
    <row r="59" spans="1:20" ht="18" customHeight="1">
      <c r="B59" s="485" t="s">
        <v>114</v>
      </c>
      <c r="C59" s="486"/>
      <c r="D59" s="486"/>
      <c r="E59" s="486"/>
      <c r="F59" s="486"/>
      <c r="G59" s="486"/>
      <c r="H59" s="486"/>
      <c r="I59" s="487"/>
    </row>
    <row r="60" spans="1:20" ht="18" customHeight="1"/>
    <row r="61" spans="1:20" ht="18" customHeight="1"/>
    <row r="62" spans="1:20" ht="18" customHeight="1"/>
  </sheetData>
  <mergeCells count="12">
    <mergeCell ref="S5:S6"/>
    <mergeCell ref="R5:R6"/>
    <mergeCell ref="B59:I59"/>
    <mergeCell ref="H5:O5"/>
    <mergeCell ref="C5:C6"/>
    <mergeCell ref="A2:S2"/>
    <mergeCell ref="T5:T6"/>
    <mergeCell ref="D5:G5"/>
    <mergeCell ref="A5:A6"/>
    <mergeCell ref="B5:B6"/>
    <mergeCell ref="P5:P6"/>
    <mergeCell ref="Q5:Q6"/>
  </mergeCells>
  <printOptions horizontalCentered="1"/>
  <pageMargins left="0.70866141732283472" right="0.70866141732283472" top="0.74803149606299213" bottom="0.74803149606299213" header="0.31496062992125984" footer="0.31496062992125984"/>
  <pageSetup paperSize="9" scale="94"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2"/>
  <sheetViews>
    <sheetView zoomScale="85" zoomScaleNormal="85" zoomScaleSheetLayoutView="100" workbookViewId="0">
      <pane xSplit="3" ySplit="7" topLeftCell="D8" activePane="bottomRight" state="frozen"/>
      <selection activeCell="D62" sqref="D62"/>
      <selection pane="topRight" activeCell="D62" sqref="D62"/>
      <selection pane="bottomLeft" activeCell="D62" sqref="D62"/>
      <selection pane="bottomRight" activeCell="D62" sqref="D62"/>
    </sheetView>
  </sheetViews>
  <sheetFormatPr defaultColWidth="9.28515625" defaultRowHeight="16.5"/>
  <cols>
    <col min="1" max="1" width="6.28515625" style="109" customWidth="1"/>
    <col min="2" max="2" width="20.5703125" style="96" customWidth="1"/>
    <col min="3" max="3" width="19.5703125" style="96" customWidth="1"/>
    <col min="4" max="11" width="10.28515625" style="96" customWidth="1"/>
    <col min="12" max="13" width="10" style="96" customWidth="1"/>
    <col min="14" max="14" width="0" style="96" hidden="1" customWidth="1"/>
    <col min="15" max="16" width="11.7109375" style="96" hidden="1" customWidth="1"/>
    <col min="17" max="17" width="12.28515625" style="96" hidden="1" customWidth="1"/>
    <col min="18" max="18" width="12.7109375" style="96" hidden="1" customWidth="1"/>
    <col min="19" max="19" width="14.42578125" style="96" hidden="1" customWidth="1"/>
    <col min="20" max="20" width="11.7109375" style="96" hidden="1" customWidth="1"/>
    <col min="21" max="21" width="13.5703125" style="96" customWidth="1"/>
    <col min="22" max="16384" width="9.28515625" style="96"/>
  </cols>
  <sheetData>
    <row r="1" spans="1:21" ht="34.5" customHeight="1">
      <c r="A1" s="543" t="s">
        <v>98</v>
      </c>
      <c r="B1" s="543"/>
      <c r="C1" s="543"/>
      <c r="D1" s="543"/>
      <c r="E1" s="543"/>
      <c r="F1" s="543"/>
      <c r="G1" s="543"/>
      <c r="H1" s="543"/>
      <c r="I1" s="543"/>
      <c r="J1" s="543"/>
      <c r="K1" s="543"/>
      <c r="L1" s="543"/>
      <c r="M1" s="543"/>
    </row>
    <row r="2" spans="1:21" ht="4.5" customHeight="1">
      <c r="A2" s="543"/>
      <c r="B2" s="543"/>
      <c r="C2" s="543"/>
      <c r="D2" s="543"/>
      <c r="E2" s="543"/>
      <c r="F2" s="543"/>
      <c r="G2" s="543"/>
      <c r="H2" s="543"/>
      <c r="I2" s="543"/>
      <c r="J2" s="543"/>
      <c r="K2" s="543"/>
      <c r="L2" s="543"/>
      <c r="M2" s="543"/>
    </row>
    <row r="3" spans="1:21" ht="18" customHeight="1">
      <c r="A3" s="97"/>
      <c r="B3" s="97"/>
      <c r="C3" s="97"/>
      <c r="D3" s="97"/>
      <c r="E3" s="97"/>
      <c r="F3" s="97"/>
      <c r="G3" s="97"/>
      <c r="H3" s="97"/>
      <c r="I3" s="98"/>
      <c r="J3" s="98"/>
    </row>
    <row r="4" spans="1:21" s="99" customFormat="1" ht="24" customHeight="1">
      <c r="A4" s="544" t="s">
        <v>1</v>
      </c>
      <c r="B4" s="544" t="s">
        <v>29</v>
      </c>
      <c r="C4" s="544" t="s">
        <v>30</v>
      </c>
      <c r="D4" s="547" t="s">
        <v>35</v>
      </c>
      <c r="E4" s="548"/>
      <c r="F4" s="548"/>
      <c r="G4" s="548"/>
      <c r="H4" s="548"/>
      <c r="I4" s="547" t="s">
        <v>36</v>
      </c>
      <c r="J4" s="548"/>
      <c r="K4" s="548"/>
      <c r="L4" s="548"/>
      <c r="M4" s="548"/>
      <c r="N4" s="548"/>
      <c r="O4" s="548"/>
      <c r="P4" s="548"/>
      <c r="Q4" s="548"/>
      <c r="R4" s="548"/>
      <c r="S4" s="548"/>
      <c r="T4" s="555"/>
      <c r="U4" s="556" t="s">
        <v>28</v>
      </c>
    </row>
    <row r="5" spans="1:21" s="99" customFormat="1" ht="24" customHeight="1">
      <c r="A5" s="545"/>
      <c r="B5" s="545"/>
      <c r="C5" s="545"/>
      <c r="D5" s="547" t="s">
        <v>11</v>
      </c>
      <c r="E5" s="548"/>
      <c r="F5" s="548"/>
      <c r="G5" s="548"/>
      <c r="H5" s="548"/>
      <c r="I5" s="547" t="s">
        <v>11</v>
      </c>
      <c r="J5" s="548"/>
      <c r="K5" s="548"/>
      <c r="L5" s="548"/>
      <c r="M5" s="548"/>
      <c r="N5" s="548"/>
      <c r="O5" s="548"/>
      <c r="P5" s="548"/>
      <c r="Q5" s="548"/>
      <c r="R5" s="548"/>
      <c r="S5" s="548"/>
      <c r="T5" s="555"/>
      <c r="U5" s="557"/>
    </row>
    <row r="6" spans="1:21" s="99" customFormat="1" ht="24" customHeight="1">
      <c r="A6" s="546"/>
      <c r="B6" s="546"/>
      <c r="C6" s="546"/>
      <c r="D6" s="141">
        <v>1</v>
      </c>
      <c r="E6" s="141">
        <v>3</v>
      </c>
      <c r="F6" s="141">
        <v>6</v>
      </c>
      <c r="G6" s="141">
        <v>9</v>
      </c>
      <c r="H6" s="141">
        <v>12</v>
      </c>
      <c r="I6" s="141">
        <v>1</v>
      </c>
      <c r="J6" s="141">
        <v>2</v>
      </c>
      <c r="K6" s="141">
        <v>3</v>
      </c>
      <c r="L6" s="141">
        <v>4</v>
      </c>
      <c r="M6" s="141">
        <v>5</v>
      </c>
      <c r="N6" s="141">
        <v>6</v>
      </c>
      <c r="O6" s="141">
        <v>7</v>
      </c>
      <c r="P6" s="141">
        <v>8</v>
      </c>
      <c r="Q6" s="141">
        <v>9</v>
      </c>
      <c r="R6" s="141">
        <v>10</v>
      </c>
      <c r="S6" s="141">
        <v>11</v>
      </c>
      <c r="T6" s="201">
        <v>12</v>
      </c>
      <c r="U6" s="558"/>
    </row>
    <row r="7" spans="1:21" ht="24" customHeight="1">
      <c r="A7" s="184" t="s">
        <v>26</v>
      </c>
      <c r="B7" s="184" t="s">
        <v>27</v>
      </c>
      <c r="C7" s="184" t="s">
        <v>31</v>
      </c>
      <c r="D7" s="184">
        <v>1</v>
      </c>
      <c r="E7" s="184">
        <v>2</v>
      </c>
      <c r="F7" s="184">
        <v>3</v>
      </c>
      <c r="G7" s="184">
        <v>4</v>
      </c>
      <c r="H7" s="184">
        <v>5</v>
      </c>
      <c r="I7" s="184">
        <v>6</v>
      </c>
      <c r="J7" s="184">
        <v>7</v>
      </c>
      <c r="K7" s="184">
        <v>8</v>
      </c>
      <c r="L7" s="184">
        <v>9</v>
      </c>
      <c r="M7" s="184">
        <v>10</v>
      </c>
      <c r="N7" s="184">
        <v>11</v>
      </c>
      <c r="O7" s="184">
        <v>12</v>
      </c>
      <c r="P7" s="184">
        <v>13</v>
      </c>
      <c r="Q7" s="184">
        <v>14</v>
      </c>
      <c r="R7" s="184">
        <v>15</v>
      </c>
      <c r="S7" s="184">
        <v>16</v>
      </c>
      <c r="T7" s="184">
        <v>17</v>
      </c>
      <c r="U7" s="184">
        <v>18</v>
      </c>
    </row>
    <row r="8" spans="1:21" ht="19.149999999999999" customHeight="1">
      <c r="A8" s="9">
        <v>1</v>
      </c>
      <c r="B8" s="9" t="s">
        <v>43</v>
      </c>
      <c r="C8" s="275" t="s">
        <v>94</v>
      </c>
      <c r="D8" s="11">
        <v>55.5</v>
      </c>
      <c r="E8" s="280">
        <v>58.8</v>
      </c>
      <c r="F8" s="115">
        <v>52.7</v>
      </c>
      <c r="G8" s="11">
        <v>52</v>
      </c>
      <c r="H8" s="11">
        <v>46.2</v>
      </c>
      <c r="I8" s="11">
        <v>46.9</v>
      </c>
      <c r="J8" s="181">
        <v>47.3</v>
      </c>
      <c r="K8" s="113">
        <v>49.2</v>
      </c>
      <c r="L8" s="113">
        <v>50.2</v>
      </c>
      <c r="M8" s="113">
        <v>48.4</v>
      </c>
      <c r="N8" s="11"/>
      <c r="O8" s="11"/>
      <c r="P8" s="113"/>
      <c r="Q8" s="113"/>
      <c r="R8" s="113"/>
      <c r="S8" s="11"/>
      <c r="T8" s="11"/>
      <c r="U8" s="181"/>
    </row>
    <row r="9" spans="1:21" ht="19.149999999999999" customHeight="1">
      <c r="A9" s="9">
        <v>2</v>
      </c>
      <c r="B9" s="9" t="s">
        <v>45</v>
      </c>
      <c r="C9" s="110" t="s">
        <v>95</v>
      </c>
      <c r="D9" s="11">
        <v>57.3</v>
      </c>
      <c r="E9" s="11">
        <v>55.2</v>
      </c>
      <c r="F9" s="11">
        <v>52.8</v>
      </c>
      <c r="G9" s="11">
        <v>48.4</v>
      </c>
      <c r="H9" s="11">
        <v>44.7</v>
      </c>
      <c r="I9" s="11">
        <v>47</v>
      </c>
      <c r="J9" s="181">
        <v>49.3</v>
      </c>
      <c r="K9" s="113">
        <v>47.9</v>
      </c>
      <c r="L9" s="113">
        <v>47.8</v>
      </c>
      <c r="M9" s="113">
        <v>47.1</v>
      </c>
      <c r="N9" s="11"/>
      <c r="O9" s="11"/>
      <c r="P9" s="113"/>
      <c r="Q9" s="113"/>
      <c r="R9" s="113"/>
      <c r="S9" s="11"/>
      <c r="T9" s="11"/>
      <c r="U9" s="181"/>
    </row>
    <row r="10" spans="1:21" ht="19.149999999999999" customHeight="1">
      <c r="A10" s="9">
        <v>3</v>
      </c>
      <c r="B10" s="9" t="s">
        <v>47</v>
      </c>
      <c r="C10" s="114" t="s">
        <v>48</v>
      </c>
      <c r="D10" s="11">
        <v>59.8</v>
      </c>
      <c r="E10" s="11">
        <v>56.9</v>
      </c>
      <c r="F10" s="11">
        <v>52</v>
      </c>
      <c r="G10" s="11">
        <v>47.8</v>
      </c>
      <c r="H10" s="11">
        <v>47.4</v>
      </c>
      <c r="I10" s="11">
        <v>47.3</v>
      </c>
      <c r="J10" s="181">
        <v>46.3</v>
      </c>
      <c r="K10" s="113">
        <v>44.7</v>
      </c>
      <c r="L10" s="113">
        <v>44.5</v>
      </c>
      <c r="M10" s="113">
        <v>43.2</v>
      </c>
      <c r="N10" s="11"/>
      <c r="O10" s="11"/>
      <c r="P10" s="113"/>
      <c r="Q10" s="113"/>
      <c r="R10" s="113"/>
      <c r="S10" s="11"/>
      <c r="T10" s="11"/>
      <c r="U10" s="181"/>
    </row>
    <row r="11" spans="1:21" ht="19.149999999999999" customHeight="1">
      <c r="A11" s="9">
        <v>4</v>
      </c>
      <c r="B11" s="9" t="s">
        <v>49</v>
      </c>
      <c r="C11" s="114" t="s">
        <v>50</v>
      </c>
      <c r="D11" s="11">
        <v>55.5</v>
      </c>
      <c r="E11" s="11">
        <v>54.7</v>
      </c>
      <c r="F11" s="11">
        <v>51.4</v>
      </c>
      <c r="G11" s="11">
        <v>47.7</v>
      </c>
      <c r="H11" s="11">
        <v>48.9</v>
      </c>
      <c r="I11" s="11">
        <v>50.5</v>
      </c>
      <c r="J11" s="181">
        <v>47.4</v>
      </c>
      <c r="K11" s="113">
        <v>47.3</v>
      </c>
      <c r="L11" s="113">
        <v>45.6</v>
      </c>
      <c r="M11" s="113">
        <v>45.7</v>
      </c>
      <c r="N11" s="11"/>
      <c r="O11" s="11"/>
      <c r="P11" s="113"/>
      <c r="Q11" s="113"/>
      <c r="R11" s="113"/>
      <c r="S11" s="11"/>
      <c r="T11" s="11"/>
      <c r="U11" s="181"/>
    </row>
    <row r="12" spans="1:21" ht="19.149999999999999" customHeight="1">
      <c r="A12" s="9">
        <v>5</v>
      </c>
      <c r="B12" s="281" t="s">
        <v>51</v>
      </c>
      <c r="C12" s="114" t="s">
        <v>52</v>
      </c>
      <c r="D12" s="11">
        <v>58.3</v>
      </c>
      <c r="E12" s="11">
        <v>55.8</v>
      </c>
      <c r="F12" s="115">
        <v>50.9</v>
      </c>
      <c r="G12" s="11">
        <v>48.3</v>
      </c>
      <c r="H12" s="11">
        <v>48.5</v>
      </c>
      <c r="I12" s="11">
        <v>50.4</v>
      </c>
      <c r="J12" s="181">
        <v>52</v>
      </c>
      <c r="K12" s="113">
        <v>51.1</v>
      </c>
      <c r="L12" s="113">
        <v>46.8</v>
      </c>
      <c r="M12" s="113">
        <v>45.9</v>
      </c>
      <c r="N12" s="11"/>
      <c r="O12" s="11"/>
      <c r="P12" s="113"/>
      <c r="Q12" s="113"/>
      <c r="R12" s="113"/>
      <c r="S12" s="11"/>
      <c r="T12" s="11"/>
      <c r="U12" s="181"/>
    </row>
    <row r="13" spans="1:21" ht="19.149999999999999" customHeight="1">
      <c r="A13" s="9">
        <v>6</v>
      </c>
      <c r="B13" s="281" t="s">
        <v>53</v>
      </c>
      <c r="C13" s="114" t="s">
        <v>54</v>
      </c>
      <c r="D13" s="11">
        <v>56.2</v>
      </c>
      <c r="E13" s="11">
        <v>54.2</v>
      </c>
      <c r="F13" s="115">
        <v>52.6</v>
      </c>
      <c r="G13" s="11">
        <v>49</v>
      </c>
      <c r="H13" s="11">
        <v>46.4</v>
      </c>
      <c r="I13" s="11">
        <v>48.4</v>
      </c>
      <c r="J13" s="181">
        <v>50.7</v>
      </c>
      <c r="K13" s="113">
        <v>51.3</v>
      </c>
      <c r="L13" s="113">
        <v>49</v>
      </c>
      <c r="M13" s="113">
        <v>48.4</v>
      </c>
      <c r="N13" s="11"/>
      <c r="O13" s="11"/>
      <c r="P13" s="113"/>
      <c r="Q13" s="113"/>
      <c r="R13" s="113"/>
      <c r="S13" s="11"/>
      <c r="T13" s="11"/>
      <c r="U13" s="181"/>
    </row>
    <row r="14" spans="1:21" ht="19.149999999999999" customHeight="1">
      <c r="A14" s="9">
        <v>7</v>
      </c>
      <c r="B14" s="281" t="s">
        <v>59</v>
      </c>
      <c r="C14" s="114" t="s">
        <v>60</v>
      </c>
      <c r="D14" s="11">
        <v>55.4</v>
      </c>
      <c r="E14" s="11">
        <v>54.1</v>
      </c>
      <c r="F14" s="115">
        <v>52.7</v>
      </c>
      <c r="G14" s="11">
        <v>50.8</v>
      </c>
      <c r="H14" s="11">
        <v>48.8</v>
      </c>
      <c r="I14" s="11">
        <v>48.9</v>
      </c>
      <c r="J14" s="181">
        <v>47.7</v>
      </c>
      <c r="K14" s="113">
        <v>49.2</v>
      </c>
      <c r="L14" s="113">
        <v>49.5</v>
      </c>
      <c r="M14" s="113">
        <v>50.6</v>
      </c>
      <c r="N14" s="11"/>
      <c r="O14" s="11"/>
      <c r="P14" s="113"/>
      <c r="Q14" s="113"/>
      <c r="R14" s="113"/>
      <c r="S14" s="11"/>
      <c r="T14" s="11"/>
      <c r="U14" s="181"/>
    </row>
    <row r="15" spans="1:21" ht="19.149999999999999" customHeight="1">
      <c r="A15" s="9">
        <v>8</v>
      </c>
      <c r="B15" s="281" t="s">
        <v>61</v>
      </c>
      <c r="C15" s="114" t="s">
        <v>62</v>
      </c>
      <c r="D15" s="11">
        <v>52.8</v>
      </c>
      <c r="E15" s="11">
        <v>51.2</v>
      </c>
      <c r="F15" s="115">
        <v>51.3</v>
      </c>
      <c r="G15" s="11">
        <v>47.3</v>
      </c>
      <c r="H15" s="11">
        <v>48.2</v>
      </c>
      <c r="I15" s="11">
        <v>48.5</v>
      </c>
      <c r="J15" s="181">
        <v>48.5</v>
      </c>
      <c r="K15" s="113">
        <v>47.6</v>
      </c>
      <c r="L15" s="113">
        <v>48.1</v>
      </c>
      <c r="M15" s="113">
        <v>48.4</v>
      </c>
      <c r="N15" s="11"/>
      <c r="O15" s="11"/>
      <c r="P15" s="113"/>
      <c r="Q15" s="113"/>
      <c r="R15" s="113"/>
      <c r="S15" s="11"/>
      <c r="T15" s="11"/>
      <c r="U15" s="181"/>
    </row>
    <row r="16" spans="1:21" ht="19.149999999999999" customHeight="1">
      <c r="A16" s="9">
        <v>9</v>
      </c>
      <c r="B16" s="281" t="s">
        <v>55</v>
      </c>
      <c r="C16" s="117" t="s">
        <v>56</v>
      </c>
      <c r="D16" s="11">
        <v>49.1</v>
      </c>
      <c r="E16" s="11">
        <v>48.1</v>
      </c>
      <c r="F16" s="115">
        <v>51.7</v>
      </c>
      <c r="G16" s="11">
        <v>48.1</v>
      </c>
      <c r="H16" s="11">
        <v>49</v>
      </c>
      <c r="I16" s="11">
        <v>49.2</v>
      </c>
      <c r="J16" s="181">
        <v>51.6</v>
      </c>
      <c r="K16" s="113">
        <v>50</v>
      </c>
      <c r="L16" s="113">
        <v>49.5</v>
      </c>
      <c r="M16" s="113">
        <v>50.9</v>
      </c>
      <c r="N16" s="11"/>
      <c r="O16" s="11"/>
      <c r="P16" s="113"/>
      <c r="Q16" s="113"/>
      <c r="R16" s="113"/>
      <c r="S16" s="11"/>
      <c r="T16" s="11"/>
      <c r="U16" s="181"/>
    </row>
    <row r="17" spans="1:21" ht="19.149999999999999" customHeight="1">
      <c r="A17" s="9">
        <v>10</v>
      </c>
      <c r="B17" s="281" t="s">
        <v>65</v>
      </c>
      <c r="C17" s="117" t="s">
        <v>66</v>
      </c>
      <c r="D17" s="11">
        <v>53.7</v>
      </c>
      <c r="E17" s="11">
        <v>51.3</v>
      </c>
      <c r="F17" s="115">
        <v>50.2</v>
      </c>
      <c r="G17" s="11">
        <v>53.7</v>
      </c>
      <c r="H17" s="11">
        <v>50.3</v>
      </c>
      <c r="I17" s="11">
        <v>51.3</v>
      </c>
      <c r="J17" s="181">
        <v>51.2</v>
      </c>
      <c r="K17" s="113">
        <v>51.9</v>
      </c>
      <c r="L17" s="113">
        <v>52.7</v>
      </c>
      <c r="M17" s="113">
        <v>50.3</v>
      </c>
      <c r="N17" s="11"/>
      <c r="O17" s="11"/>
      <c r="P17" s="113"/>
      <c r="Q17" s="113"/>
      <c r="R17" s="113"/>
      <c r="S17" s="11"/>
      <c r="T17" s="11"/>
      <c r="U17" s="181"/>
    </row>
    <row r="18" spans="1:21" ht="19.149999999999999" customHeight="1">
      <c r="A18" s="9">
        <v>11</v>
      </c>
      <c r="B18" s="281" t="s">
        <v>69</v>
      </c>
      <c r="C18" s="117" t="s">
        <v>70</v>
      </c>
      <c r="D18" s="86">
        <v>50.5</v>
      </c>
      <c r="E18" s="11">
        <v>49.6</v>
      </c>
      <c r="F18" s="115">
        <v>50.4</v>
      </c>
      <c r="G18" s="11">
        <v>49.1</v>
      </c>
      <c r="H18" s="11">
        <v>47.8</v>
      </c>
      <c r="I18" s="11">
        <v>46.5</v>
      </c>
      <c r="J18" s="181">
        <v>48.4</v>
      </c>
      <c r="K18" s="113">
        <v>48.8</v>
      </c>
      <c r="L18" s="113">
        <v>48.8</v>
      </c>
      <c r="M18" s="113">
        <v>47.8</v>
      </c>
      <c r="N18" s="11"/>
      <c r="O18" s="11"/>
      <c r="P18" s="113"/>
      <c r="Q18" s="113"/>
      <c r="R18" s="113"/>
      <c r="S18" s="11"/>
      <c r="T18" s="11"/>
      <c r="U18" s="181"/>
    </row>
    <row r="19" spans="1:21" ht="19.149999999999999" customHeight="1">
      <c r="A19" s="9">
        <v>12</v>
      </c>
      <c r="B19" s="281" t="s">
        <v>99</v>
      </c>
      <c r="C19" s="117" t="s">
        <v>100</v>
      </c>
      <c r="D19" s="86">
        <v>48.5</v>
      </c>
      <c r="E19" s="11">
        <v>47.1</v>
      </c>
      <c r="F19" s="11">
        <v>48.2</v>
      </c>
      <c r="G19" s="11">
        <v>43.1</v>
      </c>
      <c r="H19" s="11">
        <v>42.1</v>
      </c>
      <c r="I19" s="11">
        <v>49.6</v>
      </c>
      <c r="J19" s="181">
        <v>51.1</v>
      </c>
      <c r="K19" s="113">
        <v>55.5</v>
      </c>
      <c r="L19" s="113">
        <v>57.4</v>
      </c>
      <c r="M19" s="113">
        <v>53</v>
      </c>
      <c r="N19" s="11"/>
      <c r="O19" s="11"/>
      <c r="P19" s="113"/>
      <c r="Q19" s="113"/>
      <c r="R19" s="113"/>
      <c r="S19" s="11"/>
      <c r="T19" s="11"/>
      <c r="U19" s="181"/>
    </row>
    <row r="20" spans="1:21" ht="19.149999999999999" customHeight="1">
      <c r="A20" s="9">
        <v>13</v>
      </c>
      <c r="B20" s="281" t="s">
        <v>75</v>
      </c>
      <c r="C20" s="117" t="s">
        <v>101</v>
      </c>
      <c r="D20" s="86">
        <v>50</v>
      </c>
      <c r="E20" s="11">
        <v>53.2</v>
      </c>
      <c r="F20" s="11">
        <v>53.8</v>
      </c>
      <c r="G20" s="11">
        <v>52.9</v>
      </c>
      <c r="H20" s="11">
        <v>53.1</v>
      </c>
      <c r="I20" s="11">
        <v>53.5</v>
      </c>
      <c r="J20" s="181">
        <v>52.7</v>
      </c>
      <c r="K20" s="113">
        <v>52.5</v>
      </c>
      <c r="L20" s="113">
        <v>51.4</v>
      </c>
      <c r="M20" s="113">
        <v>52.2</v>
      </c>
      <c r="N20" s="11"/>
      <c r="O20" s="11"/>
      <c r="P20" s="113"/>
      <c r="Q20" s="113"/>
      <c r="R20" s="113"/>
      <c r="S20" s="11"/>
      <c r="T20" s="11"/>
      <c r="U20" s="181"/>
    </row>
    <row r="21" spans="1:21" ht="19.149999999999999" customHeight="1">
      <c r="A21" s="9">
        <v>14</v>
      </c>
      <c r="B21" s="281" t="s">
        <v>67</v>
      </c>
      <c r="C21" s="117" t="s">
        <v>68</v>
      </c>
      <c r="D21" s="86">
        <v>51.7</v>
      </c>
      <c r="E21" s="11">
        <v>51.8</v>
      </c>
      <c r="F21" s="11">
        <v>50.7</v>
      </c>
      <c r="G21" s="11">
        <v>55.7</v>
      </c>
      <c r="H21" s="11">
        <v>52.5</v>
      </c>
      <c r="I21" s="11">
        <v>54.5</v>
      </c>
      <c r="J21" s="181">
        <v>54.8</v>
      </c>
      <c r="K21" s="113">
        <v>53.1</v>
      </c>
      <c r="L21" s="113">
        <v>60.4</v>
      </c>
      <c r="M21" s="113">
        <v>58.2</v>
      </c>
      <c r="N21" s="11"/>
      <c r="O21" s="11"/>
      <c r="P21" s="113"/>
      <c r="Q21" s="113"/>
      <c r="R21" s="113"/>
      <c r="S21" s="11"/>
      <c r="T21" s="11"/>
      <c r="U21" s="181"/>
    </row>
    <row r="22" spans="1:21" ht="19.149999999999999" customHeight="1">
      <c r="A22" s="9">
        <v>15</v>
      </c>
      <c r="B22" s="281" t="s">
        <v>71</v>
      </c>
      <c r="C22" s="117" t="s">
        <v>96</v>
      </c>
      <c r="D22" s="86">
        <v>50.6</v>
      </c>
      <c r="E22" s="11">
        <v>50.1</v>
      </c>
      <c r="F22" s="11">
        <v>50.3</v>
      </c>
      <c r="G22" s="11">
        <v>49.9</v>
      </c>
      <c r="H22" s="11">
        <v>49.7</v>
      </c>
      <c r="I22" s="11">
        <v>49.8</v>
      </c>
      <c r="J22" s="181">
        <v>50</v>
      </c>
      <c r="K22" s="113">
        <v>49.9</v>
      </c>
      <c r="L22" s="113">
        <v>49.7</v>
      </c>
      <c r="M22" s="113">
        <v>49.5</v>
      </c>
      <c r="N22" s="11"/>
      <c r="O22" s="11"/>
      <c r="P22" s="113"/>
      <c r="Q22" s="113"/>
      <c r="R22" s="113"/>
      <c r="S22" s="11"/>
      <c r="T22" s="11"/>
      <c r="U22" s="181"/>
    </row>
    <row r="23" spans="1:21" ht="19.149999999999999" customHeight="1">
      <c r="A23" s="15">
        <v>16</v>
      </c>
      <c r="B23" s="344" t="s">
        <v>102</v>
      </c>
      <c r="C23" s="118" t="s">
        <v>103</v>
      </c>
      <c r="D23" s="91">
        <v>53.7</v>
      </c>
      <c r="E23" s="91">
        <v>51.7</v>
      </c>
      <c r="F23" s="91">
        <v>54</v>
      </c>
      <c r="G23" s="180">
        <v>52.5</v>
      </c>
      <c r="H23" s="91">
        <v>46.4</v>
      </c>
      <c r="I23" s="91">
        <v>47.4</v>
      </c>
      <c r="J23" s="180">
        <v>51.2</v>
      </c>
      <c r="K23" s="320">
        <v>47.7</v>
      </c>
      <c r="L23" s="320">
        <v>46.7</v>
      </c>
      <c r="M23" s="320">
        <v>45.3</v>
      </c>
      <c r="N23" s="91"/>
      <c r="O23" s="91"/>
      <c r="P23" s="320"/>
      <c r="Q23" s="320"/>
      <c r="R23" s="320"/>
      <c r="S23" s="91"/>
      <c r="T23" s="91"/>
      <c r="U23" s="180"/>
    </row>
    <row r="24" spans="1:21" ht="19.149999999999999" hidden="1" customHeight="1">
      <c r="A24" s="128"/>
      <c r="B24" s="275"/>
      <c r="C24" s="282"/>
      <c r="D24" s="283"/>
      <c r="E24" s="283"/>
      <c r="F24" s="284"/>
      <c r="G24" s="285"/>
      <c r="H24" s="285"/>
      <c r="I24" s="283"/>
      <c r="J24" s="283"/>
      <c r="K24" s="343"/>
      <c r="L24" s="343"/>
      <c r="M24" s="343"/>
      <c r="N24" s="283"/>
      <c r="O24" s="283"/>
      <c r="P24" s="343"/>
      <c r="Q24" s="343"/>
      <c r="R24" s="343"/>
      <c r="S24" s="283"/>
      <c r="T24" s="283"/>
      <c r="U24" s="223"/>
    </row>
    <row r="25" spans="1:21" ht="19.149999999999999" hidden="1" customHeight="1">
      <c r="A25" s="100"/>
      <c r="B25" s="110"/>
      <c r="C25" s="197"/>
      <c r="D25" s="11"/>
      <c r="E25" s="11"/>
      <c r="F25" s="111"/>
      <c r="G25" s="112"/>
      <c r="H25" s="112"/>
      <c r="I25" s="11"/>
      <c r="J25" s="11"/>
      <c r="K25" s="113"/>
      <c r="L25" s="113"/>
      <c r="M25" s="113"/>
      <c r="N25" s="11"/>
      <c r="O25" s="11"/>
      <c r="P25" s="113"/>
      <c r="Q25" s="113"/>
      <c r="R25" s="113"/>
      <c r="S25" s="11"/>
      <c r="T25" s="11"/>
      <c r="U25" s="181"/>
    </row>
    <row r="26" spans="1:21" ht="19.149999999999999" hidden="1" customHeight="1">
      <c r="A26" s="100"/>
      <c r="B26" s="110"/>
      <c r="C26" s="197"/>
      <c r="D26" s="11"/>
      <c r="E26" s="11"/>
      <c r="F26" s="111"/>
      <c r="G26" s="112"/>
      <c r="H26" s="112"/>
      <c r="I26" s="11"/>
      <c r="J26" s="11"/>
      <c r="K26" s="113"/>
      <c r="L26" s="113"/>
      <c r="M26" s="113"/>
      <c r="N26" s="11"/>
      <c r="O26" s="11"/>
      <c r="P26" s="113"/>
      <c r="Q26" s="113"/>
      <c r="R26" s="113"/>
      <c r="S26" s="11"/>
      <c r="T26" s="11"/>
      <c r="U26" s="181"/>
    </row>
    <row r="27" spans="1:21" ht="19.149999999999999" hidden="1" customHeight="1">
      <c r="A27" s="100"/>
      <c r="B27" s="110"/>
      <c r="C27" s="197"/>
      <c r="D27" s="11"/>
      <c r="E27" s="11"/>
      <c r="F27" s="111"/>
      <c r="G27" s="112"/>
      <c r="H27" s="112"/>
      <c r="I27" s="11"/>
      <c r="J27" s="11"/>
      <c r="K27" s="113"/>
      <c r="L27" s="113"/>
      <c r="M27" s="113"/>
      <c r="N27" s="11"/>
      <c r="O27" s="11"/>
      <c r="P27" s="113"/>
      <c r="Q27" s="113"/>
      <c r="R27" s="113"/>
      <c r="S27" s="11"/>
      <c r="T27" s="11"/>
      <c r="U27" s="181"/>
    </row>
    <row r="28" spans="1:21" ht="19.149999999999999" hidden="1" customHeight="1">
      <c r="A28" s="100"/>
      <c r="B28" s="110"/>
      <c r="C28" s="197"/>
      <c r="D28" s="11"/>
      <c r="E28" s="11"/>
      <c r="F28" s="111"/>
      <c r="G28" s="112"/>
      <c r="H28" s="112"/>
      <c r="I28" s="11"/>
      <c r="J28" s="11"/>
      <c r="K28" s="113"/>
      <c r="L28" s="113"/>
      <c r="M28" s="113"/>
      <c r="N28" s="11"/>
      <c r="O28" s="11"/>
      <c r="P28" s="113"/>
      <c r="Q28" s="113"/>
      <c r="R28" s="113"/>
      <c r="S28" s="11"/>
      <c r="T28" s="11"/>
      <c r="U28" s="181"/>
    </row>
    <row r="29" spans="1:21" ht="19.149999999999999" hidden="1" customHeight="1">
      <c r="A29" s="100"/>
      <c r="B29" s="110"/>
      <c r="C29" s="197"/>
      <c r="D29" s="11"/>
      <c r="E29" s="11"/>
      <c r="F29" s="111"/>
      <c r="G29" s="112"/>
      <c r="H29" s="112"/>
      <c r="I29" s="11"/>
      <c r="J29" s="11"/>
      <c r="K29" s="113"/>
      <c r="L29" s="113"/>
      <c r="M29" s="113"/>
      <c r="N29" s="11"/>
      <c r="O29" s="11"/>
      <c r="P29" s="113"/>
      <c r="Q29" s="113"/>
      <c r="R29" s="113"/>
      <c r="S29" s="11"/>
      <c r="T29" s="11"/>
      <c r="U29" s="181"/>
    </row>
    <row r="30" spans="1:21" ht="19.149999999999999" hidden="1" customHeight="1">
      <c r="A30" s="100"/>
      <c r="B30" s="110"/>
      <c r="C30" s="197"/>
      <c r="D30" s="11"/>
      <c r="E30" s="11"/>
      <c r="F30" s="111"/>
      <c r="G30" s="112"/>
      <c r="H30" s="112"/>
      <c r="I30" s="11"/>
      <c r="J30" s="11"/>
      <c r="K30" s="113"/>
      <c r="L30" s="113"/>
      <c r="M30" s="113"/>
      <c r="N30" s="11"/>
      <c r="O30" s="11"/>
      <c r="P30" s="113"/>
      <c r="Q30" s="113"/>
      <c r="R30" s="113"/>
      <c r="S30" s="11"/>
      <c r="T30" s="11"/>
      <c r="U30" s="181"/>
    </row>
    <row r="31" spans="1:21" ht="19.149999999999999" hidden="1" customHeight="1">
      <c r="A31" s="100"/>
      <c r="B31" s="110"/>
      <c r="C31" s="197"/>
      <c r="D31" s="11"/>
      <c r="E31" s="11"/>
      <c r="F31" s="111"/>
      <c r="G31" s="112"/>
      <c r="H31" s="112"/>
      <c r="I31" s="11"/>
      <c r="J31" s="11"/>
      <c r="K31" s="113"/>
      <c r="L31" s="113"/>
      <c r="M31" s="113"/>
      <c r="N31" s="11"/>
      <c r="O31" s="11"/>
      <c r="P31" s="113"/>
      <c r="Q31" s="113"/>
      <c r="R31" s="113"/>
      <c r="S31" s="11"/>
      <c r="T31" s="11"/>
      <c r="U31" s="181"/>
    </row>
    <row r="32" spans="1:21" ht="19.149999999999999" hidden="1" customHeight="1">
      <c r="A32" s="100"/>
      <c r="B32" s="110"/>
      <c r="C32" s="197"/>
      <c r="D32" s="11"/>
      <c r="E32" s="11"/>
      <c r="F32" s="111"/>
      <c r="G32" s="112"/>
      <c r="H32" s="112"/>
      <c r="I32" s="11"/>
      <c r="J32" s="11"/>
      <c r="K32" s="113"/>
      <c r="L32" s="113"/>
      <c r="M32" s="113"/>
      <c r="N32" s="11"/>
      <c r="O32" s="11"/>
      <c r="P32" s="113"/>
      <c r="Q32" s="113"/>
      <c r="R32" s="113"/>
      <c r="S32" s="11"/>
      <c r="T32" s="11"/>
      <c r="U32" s="181"/>
    </row>
    <row r="33" spans="1:21" ht="19.149999999999999" hidden="1" customHeight="1">
      <c r="A33" s="100"/>
      <c r="B33" s="110"/>
      <c r="C33" s="197"/>
      <c r="D33" s="11"/>
      <c r="E33" s="11"/>
      <c r="F33" s="111"/>
      <c r="G33" s="112"/>
      <c r="H33" s="112"/>
      <c r="I33" s="11"/>
      <c r="J33" s="11"/>
      <c r="K33" s="113"/>
      <c r="L33" s="113"/>
      <c r="M33" s="113"/>
      <c r="N33" s="11"/>
      <c r="O33" s="11"/>
      <c r="P33" s="113"/>
      <c r="Q33" s="113"/>
      <c r="R33" s="113"/>
      <c r="S33" s="11"/>
      <c r="T33" s="11"/>
      <c r="U33" s="181"/>
    </row>
    <row r="34" spans="1:21" ht="19.149999999999999" hidden="1" customHeight="1">
      <c r="A34" s="100"/>
      <c r="B34" s="110"/>
      <c r="C34" s="197"/>
      <c r="D34" s="11"/>
      <c r="E34" s="11"/>
      <c r="F34" s="111"/>
      <c r="G34" s="112"/>
      <c r="H34" s="112"/>
      <c r="I34" s="11"/>
      <c r="J34" s="11"/>
      <c r="K34" s="113"/>
      <c r="L34" s="113"/>
      <c r="M34" s="113"/>
      <c r="N34" s="11"/>
      <c r="O34" s="11"/>
      <c r="P34" s="113"/>
      <c r="Q34" s="113"/>
      <c r="R34" s="113"/>
      <c r="S34" s="11"/>
      <c r="T34" s="11"/>
      <c r="U34" s="181"/>
    </row>
    <row r="35" spans="1:21" ht="19.149999999999999" hidden="1" customHeight="1">
      <c r="A35" s="100"/>
      <c r="B35" s="110"/>
      <c r="C35" s="197"/>
      <c r="D35" s="11"/>
      <c r="E35" s="11"/>
      <c r="F35" s="111"/>
      <c r="G35" s="112"/>
      <c r="H35" s="112"/>
      <c r="I35" s="11"/>
      <c r="J35" s="11"/>
      <c r="K35" s="113"/>
      <c r="L35" s="113"/>
      <c r="M35" s="113"/>
      <c r="N35" s="11"/>
      <c r="O35" s="11"/>
      <c r="P35" s="113"/>
      <c r="Q35" s="113"/>
      <c r="R35" s="113"/>
      <c r="S35" s="11"/>
      <c r="T35" s="11"/>
      <c r="U35" s="181"/>
    </row>
    <row r="36" spans="1:21" ht="19.149999999999999" hidden="1" customHeight="1">
      <c r="A36" s="100"/>
      <c r="B36" s="110"/>
      <c r="C36" s="197"/>
      <c r="D36" s="11"/>
      <c r="E36" s="11"/>
      <c r="F36" s="111"/>
      <c r="G36" s="112"/>
      <c r="H36" s="112"/>
      <c r="I36" s="11"/>
      <c r="J36" s="11"/>
      <c r="K36" s="113"/>
      <c r="L36" s="113"/>
      <c r="M36" s="113"/>
      <c r="N36" s="11"/>
      <c r="O36" s="11"/>
      <c r="P36" s="113"/>
      <c r="Q36" s="113"/>
      <c r="R36" s="113"/>
      <c r="S36" s="11"/>
      <c r="T36" s="11"/>
      <c r="U36" s="181"/>
    </row>
    <row r="37" spans="1:21" ht="19.149999999999999" hidden="1" customHeight="1">
      <c r="A37" s="100"/>
      <c r="B37" s="110"/>
      <c r="C37" s="197"/>
      <c r="D37" s="11"/>
      <c r="E37" s="11"/>
      <c r="F37" s="111"/>
      <c r="G37" s="112"/>
      <c r="H37" s="112"/>
      <c r="I37" s="11"/>
      <c r="J37" s="11"/>
      <c r="K37" s="113"/>
      <c r="L37" s="113"/>
      <c r="M37" s="113"/>
      <c r="N37" s="11"/>
      <c r="O37" s="11"/>
      <c r="P37" s="113"/>
      <c r="Q37" s="113"/>
      <c r="R37" s="113"/>
      <c r="S37" s="11"/>
      <c r="T37" s="11"/>
      <c r="U37" s="181"/>
    </row>
    <row r="38" spans="1:21" ht="19.149999999999999" hidden="1" customHeight="1">
      <c r="A38" s="100"/>
      <c r="B38" s="110"/>
      <c r="C38" s="197"/>
      <c r="D38" s="11"/>
      <c r="E38" s="11"/>
      <c r="F38" s="111"/>
      <c r="G38" s="112"/>
      <c r="H38" s="112"/>
      <c r="I38" s="11"/>
      <c r="J38" s="11"/>
      <c r="K38" s="113"/>
      <c r="L38" s="113"/>
      <c r="M38" s="113"/>
      <c r="N38" s="11"/>
      <c r="O38" s="11"/>
      <c r="P38" s="113"/>
      <c r="Q38" s="113"/>
      <c r="R38" s="113"/>
      <c r="S38" s="11"/>
      <c r="T38" s="11"/>
      <c r="U38" s="181"/>
    </row>
    <row r="39" spans="1:21" ht="19.149999999999999" hidden="1" customHeight="1">
      <c r="A39" s="100"/>
      <c r="B39" s="110"/>
      <c r="C39" s="197"/>
      <c r="D39" s="11"/>
      <c r="E39" s="11"/>
      <c r="F39" s="111"/>
      <c r="G39" s="112"/>
      <c r="H39" s="112"/>
      <c r="I39" s="11"/>
      <c r="J39" s="11"/>
      <c r="K39" s="113"/>
      <c r="L39" s="113"/>
      <c r="M39" s="113"/>
      <c r="N39" s="11"/>
      <c r="O39" s="11"/>
      <c r="P39" s="113"/>
      <c r="Q39" s="113"/>
      <c r="R39" s="113"/>
      <c r="S39" s="11"/>
      <c r="T39" s="11"/>
      <c r="U39" s="181"/>
    </row>
    <row r="40" spans="1:21" ht="19.149999999999999" hidden="1" customHeight="1">
      <c r="A40" s="100"/>
      <c r="B40" s="110"/>
      <c r="C40" s="197"/>
      <c r="D40" s="11"/>
      <c r="E40" s="11"/>
      <c r="F40" s="111"/>
      <c r="G40" s="112"/>
      <c r="H40" s="112"/>
      <c r="I40" s="11"/>
      <c r="J40" s="11"/>
      <c r="K40" s="113"/>
      <c r="L40" s="113"/>
      <c r="M40" s="113"/>
      <c r="N40" s="11"/>
      <c r="O40" s="11"/>
      <c r="P40" s="113"/>
      <c r="Q40" s="113"/>
      <c r="R40" s="113"/>
      <c r="S40" s="11"/>
      <c r="T40" s="11"/>
      <c r="U40" s="181"/>
    </row>
    <row r="41" spans="1:21" ht="19.149999999999999" hidden="1" customHeight="1">
      <c r="A41" s="100"/>
      <c r="B41" s="110"/>
      <c r="C41" s="197"/>
      <c r="D41" s="11"/>
      <c r="E41" s="11"/>
      <c r="F41" s="111"/>
      <c r="G41" s="112"/>
      <c r="H41" s="112"/>
      <c r="I41" s="11"/>
      <c r="J41" s="11"/>
      <c r="K41" s="113"/>
      <c r="L41" s="113"/>
      <c r="M41" s="113"/>
      <c r="N41" s="11"/>
      <c r="O41" s="11"/>
      <c r="P41" s="113"/>
      <c r="Q41" s="113"/>
      <c r="R41" s="113"/>
      <c r="S41" s="11"/>
      <c r="T41" s="11"/>
      <c r="U41" s="181"/>
    </row>
    <row r="42" spans="1:21" ht="19.149999999999999" hidden="1" customHeight="1">
      <c r="A42" s="100"/>
      <c r="B42" s="110"/>
      <c r="C42" s="197"/>
      <c r="D42" s="11"/>
      <c r="E42" s="11"/>
      <c r="F42" s="111"/>
      <c r="G42" s="112"/>
      <c r="H42" s="112"/>
      <c r="I42" s="11"/>
      <c r="J42" s="11"/>
      <c r="K42" s="113"/>
      <c r="L42" s="113"/>
      <c r="M42" s="113"/>
      <c r="N42" s="11"/>
      <c r="O42" s="11"/>
      <c r="P42" s="113"/>
      <c r="Q42" s="113"/>
      <c r="R42" s="113"/>
      <c r="S42" s="11"/>
      <c r="T42" s="11"/>
      <c r="U42" s="181"/>
    </row>
    <row r="43" spans="1:21" ht="19.149999999999999" hidden="1" customHeight="1">
      <c r="A43" s="100"/>
      <c r="B43" s="110"/>
      <c r="C43" s="197"/>
      <c r="D43" s="11"/>
      <c r="E43" s="11"/>
      <c r="F43" s="111"/>
      <c r="G43" s="112"/>
      <c r="H43" s="112"/>
      <c r="I43" s="11"/>
      <c r="J43" s="11"/>
      <c r="K43" s="113"/>
      <c r="L43" s="113"/>
      <c r="M43" s="113"/>
      <c r="N43" s="11"/>
      <c r="O43" s="11"/>
      <c r="P43" s="113"/>
      <c r="Q43" s="113"/>
      <c r="R43" s="113"/>
      <c r="S43" s="11"/>
      <c r="T43" s="11"/>
      <c r="U43" s="181"/>
    </row>
    <row r="44" spans="1:21" ht="19.149999999999999" hidden="1" customHeight="1">
      <c r="A44" s="100"/>
      <c r="B44" s="110"/>
      <c r="C44" s="197"/>
      <c r="D44" s="11"/>
      <c r="E44" s="11"/>
      <c r="F44" s="111"/>
      <c r="G44" s="112"/>
      <c r="H44" s="112"/>
      <c r="I44" s="11"/>
      <c r="J44" s="11"/>
      <c r="K44" s="113"/>
      <c r="L44" s="113"/>
      <c r="M44" s="113"/>
      <c r="N44" s="11"/>
      <c r="O44" s="11"/>
      <c r="P44" s="113"/>
      <c r="Q44" s="113"/>
      <c r="R44" s="113"/>
      <c r="S44" s="11"/>
      <c r="T44" s="11"/>
      <c r="U44" s="181"/>
    </row>
    <row r="45" spans="1:21" ht="19.149999999999999" hidden="1" customHeight="1">
      <c r="A45" s="100"/>
      <c r="B45" s="110"/>
      <c r="C45" s="197"/>
      <c r="D45" s="11"/>
      <c r="E45" s="11"/>
      <c r="F45" s="111"/>
      <c r="G45" s="112"/>
      <c r="H45" s="112"/>
      <c r="I45" s="11"/>
      <c r="J45" s="11"/>
      <c r="K45" s="113"/>
      <c r="L45" s="113"/>
      <c r="M45" s="113"/>
      <c r="N45" s="11"/>
      <c r="O45" s="11"/>
      <c r="P45" s="113"/>
      <c r="Q45" s="113"/>
      <c r="R45" s="113"/>
      <c r="S45" s="11"/>
      <c r="T45" s="11"/>
      <c r="U45" s="181"/>
    </row>
    <row r="46" spans="1:21" ht="19.149999999999999" hidden="1" customHeight="1">
      <c r="A46" s="100"/>
      <c r="B46" s="110"/>
      <c r="C46" s="197"/>
      <c r="D46" s="11"/>
      <c r="E46" s="11"/>
      <c r="F46" s="111"/>
      <c r="G46" s="112"/>
      <c r="H46" s="112"/>
      <c r="I46" s="11"/>
      <c r="J46" s="11"/>
      <c r="K46" s="113"/>
      <c r="L46" s="113"/>
      <c r="M46" s="113"/>
      <c r="N46" s="11"/>
      <c r="O46" s="11"/>
      <c r="P46" s="113"/>
      <c r="Q46" s="113"/>
      <c r="R46" s="113"/>
      <c r="S46" s="11"/>
      <c r="T46" s="11"/>
      <c r="U46" s="181"/>
    </row>
    <row r="47" spans="1:21" ht="19.149999999999999" hidden="1" customHeight="1">
      <c r="A47" s="100"/>
      <c r="B47" s="110"/>
      <c r="C47" s="197"/>
      <c r="D47" s="11"/>
      <c r="E47" s="11"/>
      <c r="F47" s="111"/>
      <c r="G47" s="112"/>
      <c r="H47" s="112"/>
      <c r="I47" s="11"/>
      <c r="J47" s="11"/>
      <c r="K47" s="113"/>
      <c r="L47" s="113"/>
      <c r="M47" s="113"/>
      <c r="N47" s="11"/>
      <c r="O47" s="11"/>
      <c r="P47" s="113"/>
      <c r="Q47" s="113"/>
      <c r="R47" s="113"/>
      <c r="S47" s="11"/>
      <c r="T47" s="11"/>
      <c r="U47" s="181"/>
    </row>
    <row r="48" spans="1:21" ht="19.149999999999999" hidden="1" customHeight="1">
      <c r="A48" s="100"/>
      <c r="B48" s="110"/>
      <c r="C48" s="197"/>
      <c r="D48" s="11"/>
      <c r="E48" s="11"/>
      <c r="F48" s="111"/>
      <c r="G48" s="112"/>
      <c r="H48" s="112"/>
      <c r="I48" s="11"/>
      <c r="J48" s="11"/>
      <c r="K48" s="113"/>
      <c r="L48" s="113"/>
      <c r="M48" s="113"/>
      <c r="N48" s="11"/>
      <c r="O48" s="11"/>
      <c r="P48" s="113"/>
      <c r="Q48" s="113"/>
      <c r="R48" s="113"/>
      <c r="S48" s="11"/>
      <c r="T48" s="11"/>
      <c r="U48" s="181"/>
    </row>
    <row r="49" spans="1:21" ht="19.149999999999999" hidden="1" customHeight="1">
      <c r="A49" s="100"/>
      <c r="B49" s="114"/>
      <c r="C49" s="198"/>
      <c r="D49" s="11"/>
      <c r="E49" s="11"/>
      <c r="F49" s="111"/>
      <c r="G49" s="112"/>
      <c r="H49" s="112"/>
      <c r="I49" s="11"/>
      <c r="J49" s="11"/>
      <c r="K49" s="113"/>
      <c r="L49" s="113"/>
      <c r="M49" s="113"/>
      <c r="N49" s="11"/>
      <c r="O49" s="11"/>
      <c r="P49" s="113"/>
      <c r="Q49" s="113"/>
      <c r="R49" s="113"/>
      <c r="S49" s="11"/>
      <c r="T49" s="11"/>
      <c r="U49" s="181"/>
    </row>
    <row r="50" spans="1:21" ht="19.149999999999999" hidden="1" customHeight="1">
      <c r="A50" s="100"/>
      <c r="B50" s="114"/>
      <c r="C50" s="198"/>
      <c r="D50" s="11"/>
      <c r="E50" s="11"/>
      <c r="F50" s="115"/>
      <c r="G50" s="45"/>
      <c r="H50" s="112"/>
      <c r="I50" s="11"/>
      <c r="J50" s="11"/>
      <c r="K50" s="113"/>
      <c r="L50" s="113"/>
      <c r="M50" s="113"/>
      <c r="N50" s="11"/>
      <c r="O50" s="11"/>
      <c r="P50" s="113"/>
      <c r="Q50" s="113"/>
      <c r="R50" s="113"/>
      <c r="S50" s="11"/>
      <c r="T50" s="11"/>
      <c r="U50" s="181"/>
    </row>
    <row r="51" spans="1:21" ht="19.149999999999999" hidden="1" customHeight="1">
      <c r="A51" s="100"/>
      <c r="B51" s="114"/>
      <c r="C51" s="198"/>
      <c r="D51" s="11"/>
      <c r="E51" s="11"/>
      <c r="F51" s="111"/>
      <c r="G51" s="112"/>
      <c r="H51" s="11"/>
      <c r="I51" s="11"/>
      <c r="J51" s="11"/>
      <c r="K51" s="113"/>
      <c r="L51" s="113"/>
      <c r="M51" s="113"/>
      <c r="N51" s="11"/>
      <c r="O51" s="11"/>
      <c r="P51" s="113"/>
      <c r="Q51" s="113"/>
      <c r="R51" s="113"/>
      <c r="S51" s="11"/>
      <c r="T51" s="11"/>
      <c r="U51" s="181"/>
    </row>
    <row r="52" spans="1:21" ht="19.149999999999999" hidden="1" customHeight="1">
      <c r="A52" s="100"/>
      <c r="B52" s="114"/>
      <c r="C52" s="198"/>
      <c r="D52" s="11"/>
      <c r="E52" s="181"/>
      <c r="F52" s="111"/>
      <c r="G52" s="112"/>
      <c r="H52" s="112"/>
      <c r="I52" s="11"/>
      <c r="J52" s="11"/>
      <c r="K52" s="113"/>
      <c r="L52" s="113"/>
      <c r="M52" s="113"/>
      <c r="N52" s="11"/>
      <c r="O52" s="11"/>
      <c r="P52" s="113"/>
      <c r="Q52" s="113"/>
      <c r="R52" s="113"/>
      <c r="S52" s="11"/>
      <c r="T52" s="11"/>
      <c r="U52" s="181"/>
    </row>
    <row r="53" spans="1:21" ht="19.149999999999999" hidden="1" customHeight="1">
      <c r="A53" s="100"/>
      <c r="B53" s="114"/>
      <c r="C53" s="198"/>
      <c r="D53" s="11"/>
      <c r="E53" s="11"/>
      <c r="F53" s="111"/>
      <c r="G53" s="112"/>
      <c r="H53" s="112"/>
      <c r="I53" s="11"/>
      <c r="J53" s="11"/>
      <c r="K53" s="113"/>
      <c r="L53" s="113"/>
      <c r="M53" s="113"/>
      <c r="N53" s="11"/>
      <c r="O53" s="11"/>
      <c r="P53" s="113"/>
      <c r="Q53" s="113"/>
      <c r="R53" s="113"/>
      <c r="S53" s="11"/>
      <c r="T53" s="11"/>
      <c r="U53" s="181"/>
    </row>
    <row r="54" spans="1:21" ht="19.149999999999999" hidden="1" customHeight="1">
      <c r="A54" s="100"/>
      <c r="B54" s="114"/>
      <c r="C54" s="198"/>
      <c r="D54" s="11"/>
      <c r="E54" s="11"/>
      <c r="F54" s="111"/>
      <c r="G54" s="112"/>
      <c r="H54" s="112"/>
      <c r="I54" s="11"/>
      <c r="J54" s="11"/>
      <c r="K54" s="113"/>
      <c r="L54" s="113"/>
      <c r="M54" s="113"/>
      <c r="N54" s="11"/>
      <c r="O54" s="11"/>
      <c r="P54" s="113"/>
      <c r="Q54" s="113"/>
      <c r="R54" s="113"/>
      <c r="S54" s="11"/>
      <c r="T54" s="11"/>
      <c r="U54" s="181"/>
    </row>
    <row r="55" spans="1:21" ht="19.149999999999999" hidden="1" customHeight="1">
      <c r="A55" s="100"/>
      <c r="B55" s="110"/>
      <c r="C55" s="197"/>
      <c r="D55" s="11"/>
      <c r="E55" s="11"/>
      <c r="F55" s="111"/>
      <c r="G55" s="112"/>
      <c r="H55" s="112"/>
      <c r="I55" s="11"/>
      <c r="J55" s="11"/>
      <c r="K55" s="113"/>
      <c r="L55" s="113"/>
      <c r="M55" s="113"/>
      <c r="N55" s="11"/>
      <c r="O55" s="11"/>
      <c r="P55" s="113"/>
      <c r="Q55" s="113"/>
      <c r="R55" s="113"/>
      <c r="S55" s="11"/>
      <c r="T55" s="11"/>
      <c r="U55" s="181"/>
    </row>
    <row r="56" spans="1:21" ht="19.149999999999999" hidden="1" customHeight="1">
      <c r="A56" s="100"/>
      <c r="B56" s="114"/>
      <c r="C56" s="198"/>
      <c r="D56" s="11"/>
      <c r="E56" s="11"/>
      <c r="F56" s="111"/>
      <c r="G56" s="112"/>
      <c r="H56" s="112"/>
      <c r="I56" s="11"/>
      <c r="J56" s="11"/>
      <c r="K56" s="113"/>
      <c r="L56" s="113"/>
      <c r="M56" s="113"/>
      <c r="N56" s="11"/>
      <c r="O56" s="11"/>
      <c r="P56" s="113"/>
      <c r="Q56" s="113"/>
      <c r="R56" s="113"/>
      <c r="S56" s="11"/>
      <c r="T56" s="11"/>
      <c r="U56" s="181"/>
    </row>
    <row r="57" spans="1:21" ht="19.149999999999999" hidden="1" customHeight="1">
      <c r="A57" s="104"/>
      <c r="B57" s="118"/>
      <c r="C57" s="200"/>
      <c r="D57" s="91"/>
      <c r="E57" s="119"/>
      <c r="F57" s="120"/>
      <c r="G57" s="121"/>
      <c r="H57" s="121"/>
      <c r="I57" s="91"/>
      <c r="J57" s="91"/>
      <c r="K57" s="119"/>
      <c r="L57" s="119"/>
      <c r="M57" s="119"/>
      <c r="N57" s="91"/>
      <c r="O57" s="91"/>
      <c r="P57" s="119"/>
      <c r="Q57" s="119"/>
      <c r="R57" s="119"/>
      <c r="S57" s="91"/>
      <c r="T57" s="91"/>
      <c r="U57" s="180"/>
    </row>
    <row r="59" spans="1:21">
      <c r="A59" s="147"/>
      <c r="B59" s="485" t="s">
        <v>97</v>
      </c>
      <c r="C59" s="486"/>
      <c r="D59" s="486"/>
      <c r="E59" s="486"/>
      <c r="F59" s="486"/>
      <c r="G59" s="486"/>
      <c r="H59" s="486"/>
      <c r="I59" s="487"/>
    </row>
    <row r="60" spans="1:21" ht="15.75" customHeight="1">
      <c r="A60" s="108"/>
    </row>
    <row r="61" spans="1:21">
      <c r="A61" s="554"/>
      <c r="B61" s="554"/>
      <c r="C61" s="107"/>
    </row>
    <row r="62" spans="1:21">
      <c r="A62" s="554"/>
      <c r="B62" s="554"/>
      <c r="C62" s="107"/>
    </row>
  </sheetData>
  <mergeCells count="12">
    <mergeCell ref="U4:U6"/>
    <mergeCell ref="D5:H5"/>
    <mergeCell ref="I5:T5"/>
    <mergeCell ref="B59:I59"/>
    <mergeCell ref="A61:B61"/>
    <mergeCell ref="A62:B62"/>
    <mergeCell ref="A1:M2"/>
    <mergeCell ref="A4:A6"/>
    <mergeCell ref="B4:B6"/>
    <mergeCell ref="C4:C6"/>
    <mergeCell ref="D4:H4"/>
    <mergeCell ref="I4:T4"/>
  </mergeCells>
  <printOptions horizontalCentered="1"/>
  <pageMargins left="0.98425196850393704" right="0.43307086614173229" top="0.74803149606299213" bottom="0.15748031496062992" header="0.31496062992125984" footer="0.31496062992125984"/>
  <pageSetup paperSize="9" scale="9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2"/>
  <sheetViews>
    <sheetView zoomScale="85" zoomScaleNormal="85" zoomScaleSheetLayoutView="100" workbookViewId="0">
      <pane xSplit="3" ySplit="7" topLeftCell="D8" activePane="bottomRight" state="frozen"/>
      <selection activeCell="D62" sqref="D62"/>
      <selection pane="topRight" activeCell="D62" sqref="D62"/>
      <selection pane="bottomLeft" activeCell="D62" sqref="D62"/>
      <selection pane="bottomRight" activeCell="D62" sqref="D62"/>
    </sheetView>
  </sheetViews>
  <sheetFormatPr defaultColWidth="9.28515625" defaultRowHeight="16.5"/>
  <cols>
    <col min="1" max="1" width="6.28515625" style="109" customWidth="1"/>
    <col min="2" max="3" width="18.7109375" style="96" customWidth="1"/>
    <col min="4" max="13" width="9.7109375" style="96" customWidth="1"/>
    <col min="14" max="20" width="9.7109375" style="96" hidden="1" customWidth="1"/>
    <col min="21" max="21" width="49.42578125" style="96" customWidth="1"/>
    <col min="22" max="16384" width="9.28515625" style="96"/>
  </cols>
  <sheetData>
    <row r="1" spans="1:21" ht="24.75" customHeight="1">
      <c r="A1" s="543" t="s">
        <v>104</v>
      </c>
      <c r="B1" s="543"/>
      <c r="C1" s="543"/>
      <c r="D1" s="543"/>
      <c r="E1" s="543"/>
      <c r="F1" s="543"/>
      <c r="G1" s="543"/>
      <c r="H1" s="543"/>
      <c r="I1" s="543"/>
      <c r="J1" s="543"/>
      <c r="K1" s="543"/>
      <c r="L1" s="543"/>
      <c r="M1" s="543"/>
      <c r="N1" s="543"/>
      <c r="O1" s="543"/>
      <c r="P1" s="543"/>
      <c r="Q1" s="543"/>
      <c r="R1" s="543"/>
      <c r="S1" s="543"/>
      <c r="T1" s="543"/>
      <c r="U1" s="543"/>
    </row>
    <row r="2" spans="1:21" ht="4.5" customHeight="1">
      <c r="A2" s="543"/>
      <c r="B2" s="543"/>
      <c r="C2" s="543"/>
      <c r="D2" s="543"/>
      <c r="E2" s="543"/>
      <c r="F2" s="543"/>
      <c r="G2" s="543"/>
      <c r="H2" s="543"/>
      <c r="I2" s="543"/>
      <c r="J2" s="543"/>
      <c r="K2" s="543"/>
      <c r="L2" s="543"/>
      <c r="M2" s="543"/>
      <c r="N2" s="543"/>
      <c r="O2" s="543"/>
      <c r="P2" s="543"/>
      <c r="Q2" s="543"/>
      <c r="R2" s="543"/>
      <c r="S2" s="543"/>
      <c r="T2" s="543"/>
      <c r="U2" s="543"/>
    </row>
    <row r="3" spans="1:21" ht="18" customHeight="1">
      <c r="A3" s="97"/>
      <c r="B3" s="97"/>
      <c r="C3" s="97"/>
      <c r="D3" s="97"/>
      <c r="E3" s="97"/>
      <c r="F3" s="97"/>
      <c r="G3" s="97"/>
      <c r="H3" s="97"/>
      <c r="I3" s="97"/>
      <c r="J3" s="97"/>
      <c r="K3" s="97"/>
      <c r="L3" s="97"/>
      <c r="M3" s="97"/>
      <c r="N3" s="97"/>
      <c r="O3" s="97"/>
      <c r="P3" s="97"/>
      <c r="Q3" s="97"/>
      <c r="R3" s="97"/>
      <c r="S3" s="97"/>
      <c r="T3" s="97"/>
      <c r="U3" s="98"/>
    </row>
    <row r="4" spans="1:21" s="99" customFormat="1" ht="18.75" customHeight="1">
      <c r="A4" s="544" t="s">
        <v>1</v>
      </c>
      <c r="B4" s="544" t="s">
        <v>29</v>
      </c>
      <c r="C4" s="544" t="s">
        <v>30</v>
      </c>
      <c r="D4" s="547" t="s">
        <v>35</v>
      </c>
      <c r="E4" s="548"/>
      <c r="F4" s="548"/>
      <c r="G4" s="548"/>
      <c r="H4" s="548"/>
      <c r="I4" s="547" t="s">
        <v>36</v>
      </c>
      <c r="J4" s="548"/>
      <c r="K4" s="548"/>
      <c r="L4" s="548"/>
      <c r="M4" s="548"/>
      <c r="N4" s="548"/>
      <c r="O4" s="548"/>
      <c r="P4" s="548"/>
      <c r="Q4" s="548"/>
      <c r="R4" s="548"/>
      <c r="S4" s="548"/>
      <c r="T4" s="548"/>
      <c r="U4" s="549" t="s">
        <v>28</v>
      </c>
    </row>
    <row r="5" spans="1:21" s="99" customFormat="1" ht="18.75" customHeight="1">
      <c r="A5" s="545"/>
      <c r="B5" s="545"/>
      <c r="C5" s="545"/>
      <c r="D5" s="552" t="s">
        <v>11</v>
      </c>
      <c r="E5" s="553"/>
      <c r="F5" s="553"/>
      <c r="G5" s="553"/>
      <c r="H5" s="553"/>
      <c r="I5" s="552" t="s">
        <v>11</v>
      </c>
      <c r="J5" s="553"/>
      <c r="K5" s="553"/>
      <c r="L5" s="553"/>
      <c r="M5" s="553"/>
      <c r="N5" s="553"/>
      <c r="O5" s="553"/>
      <c r="P5" s="553"/>
      <c r="Q5" s="553"/>
      <c r="R5" s="553"/>
      <c r="S5" s="553"/>
      <c r="T5" s="553"/>
      <c r="U5" s="550"/>
    </row>
    <row r="6" spans="1:21" s="99" customFormat="1" ht="20.25" customHeight="1">
      <c r="A6" s="546"/>
      <c r="B6" s="546"/>
      <c r="C6" s="546"/>
      <c r="D6" s="141">
        <v>1</v>
      </c>
      <c r="E6" s="141">
        <v>3</v>
      </c>
      <c r="F6" s="141">
        <v>6</v>
      </c>
      <c r="G6" s="141">
        <v>9</v>
      </c>
      <c r="H6" s="141">
        <v>12</v>
      </c>
      <c r="I6" s="141">
        <v>1</v>
      </c>
      <c r="J6" s="141">
        <v>2</v>
      </c>
      <c r="K6" s="141">
        <v>3</v>
      </c>
      <c r="L6" s="141">
        <v>4</v>
      </c>
      <c r="M6" s="141">
        <v>5</v>
      </c>
      <c r="N6" s="141">
        <v>6</v>
      </c>
      <c r="O6" s="141">
        <v>7</v>
      </c>
      <c r="P6" s="141">
        <v>8</v>
      </c>
      <c r="Q6" s="141">
        <v>9</v>
      </c>
      <c r="R6" s="141">
        <v>10</v>
      </c>
      <c r="S6" s="141">
        <v>11</v>
      </c>
      <c r="T6" s="141">
        <v>12</v>
      </c>
      <c r="U6" s="551"/>
    </row>
    <row r="7" spans="1:21" ht="19.149999999999999" customHeight="1">
      <c r="A7" s="184" t="s">
        <v>26</v>
      </c>
      <c r="B7" s="184" t="s">
        <v>27</v>
      </c>
      <c r="C7" s="184" t="s">
        <v>31</v>
      </c>
      <c r="D7" s="184">
        <v>1</v>
      </c>
      <c r="E7" s="184">
        <v>2</v>
      </c>
      <c r="F7" s="184">
        <v>3</v>
      </c>
      <c r="G7" s="184">
        <v>4</v>
      </c>
      <c r="H7" s="184">
        <v>5</v>
      </c>
      <c r="I7" s="184">
        <v>6</v>
      </c>
      <c r="J7" s="184">
        <v>7</v>
      </c>
      <c r="K7" s="184">
        <v>8</v>
      </c>
      <c r="L7" s="184">
        <v>9</v>
      </c>
      <c r="M7" s="184">
        <v>10</v>
      </c>
      <c r="N7" s="184">
        <v>11</v>
      </c>
      <c r="O7" s="184">
        <v>12</v>
      </c>
      <c r="P7" s="184">
        <v>13</v>
      </c>
      <c r="Q7" s="184">
        <v>14</v>
      </c>
      <c r="R7" s="184">
        <v>15</v>
      </c>
      <c r="S7" s="184">
        <v>16</v>
      </c>
      <c r="T7" s="184">
        <v>17</v>
      </c>
      <c r="U7" s="184">
        <v>18</v>
      </c>
    </row>
    <row r="8" spans="1:21" ht="19.149999999999999" customHeight="1">
      <c r="A8" s="9">
        <v>1</v>
      </c>
      <c r="B8" s="9" t="s">
        <v>43</v>
      </c>
      <c r="C8" s="275" t="s">
        <v>94</v>
      </c>
      <c r="D8" s="280">
        <v>51.2</v>
      </c>
      <c r="E8" s="280">
        <v>58</v>
      </c>
      <c r="F8" s="11">
        <v>52.7</v>
      </c>
      <c r="G8" s="11">
        <v>49.3</v>
      </c>
      <c r="H8" s="11">
        <v>44.4</v>
      </c>
      <c r="I8" s="11">
        <v>46.8</v>
      </c>
      <c r="J8" s="181">
        <v>50.6</v>
      </c>
      <c r="K8" s="11">
        <v>52.6</v>
      </c>
      <c r="L8" s="112">
        <v>53.6</v>
      </c>
      <c r="M8" s="112">
        <v>54.9</v>
      </c>
      <c r="N8" s="11"/>
      <c r="O8" s="11"/>
      <c r="P8" s="11"/>
      <c r="Q8" s="112"/>
      <c r="R8" s="112"/>
      <c r="S8" s="112"/>
      <c r="T8" s="112"/>
      <c r="U8" s="202"/>
    </row>
    <row r="9" spans="1:21" ht="19.149999999999999" customHeight="1">
      <c r="A9" s="9">
        <v>2</v>
      </c>
      <c r="B9" s="9" t="s">
        <v>45</v>
      </c>
      <c r="C9" s="110" t="s">
        <v>95</v>
      </c>
      <c r="D9" s="11">
        <v>54.1</v>
      </c>
      <c r="E9" s="11">
        <v>62.6</v>
      </c>
      <c r="F9" s="11">
        <v>54.3</v>
      </c>
      <c r="G9" s="11">
        <v>50</v>
      </c>
      <c r="H9" s="11">
        <v>50</v>
      </c>
      <c r="I9" s="11">
        <v>48.7</v>
      </c>
      <c r="J9" s="181">
        <v>53.5</v>
      </c>
      <c r="K9" s="11">
        <v>52.9</v>
      </c>
      <c r="L9" s="112">
        <v>55.9</v>
      </c>
      <c r="M9" s="112">
        <v>55.2</v>
      </c>
      <c r="N9" s="11"/>
      <c r="O9" s="11"/>
      <c r="P9" s="11"/>
      <c r="Q9" s="112"/>
      <c r="R9" s="112"/>
      <c r="S9" s="112"/>
      <c r="T9" s="112"/>
      <c r="U9" s="202"/>
    </row>
    <row r="10" spans="1:21" ht="19.149999999999999" customHeight="1">
      <c r="A10" s="9">
        <v>3</v>
      </c>
      <c r="B10" s="9" t="s">
        <v>47</v>
      </c>
      <c r="C10" s="114" t="s">
        <v>48</v>
      </c>
      <c r="D10" s="11">
        <v>52.2</v>
      </c>
      <c r="E10" s="11">
        <v>56.1</v>
      </c>
      <c r="F10" s="11">
        <v>52.4</v>
      </c>
      <c r="G10" s="11">
        <v>45</v>
      </c>
      <c r="H10" s="11">
        <v>49</v>
      </c>
      <c r="I10" s="11">
        <v>50.7</v>
      </c>
      <c r="J10" s="181">
        <v>50.9</v>
      </c>
      <c r="K10" s="11">
        <v>53.7</v>
      </c>
      <c r="L10" s="11">
        <v>56</v>
      </c>
      <c r="M10" s="112">
        <v>57.2</v>
      </c>
      <c r="N10" s="11"/>
      <c r="O10" s="11"/>
      <c r="P10" s="11"/>
      <c r="Q10" s="112"/>
      <c r="R10" s="112"/>
      <c r="S10" s="112"/>
      <c r="T10" s="112"/>
      <c r="U10" s="202"/>
    </row>
    <row r="11" spans="1:21" ht="19.149999999999999" customHeight="1">
      <c r="A11" s="9">
        <v>4</v>
      </c>
      <c r="B11" s="9" t="s">
        <v>49</v>
      </c>
      <c r="C11" s="114" t="s">
        <v>50</v>
      </c>
      <c r="D11" s="11">
        <v>53.1</v>
      </c>
      <c r="E11" s="181">
        <v>57.4</v>
      </c>
      <c r="F11" s="11">
        <v>53.9</v>
      </c>
      <c r="G11" s="11">
        <v>52.9</v>
      </c>
      <c r="H11" s="11">
        <v>48.1</v>
      </c>
      <c r="I11" s="11">
        <v>49.4</v>
      </c>
      <c r="J11" s="181">
        <v>53.1</v>
      </c>
      <c r="K11" s="11">
        <v>53.9</v>
      </c>
      <c r="L11" s="112">
        <v>54.6</v>
      </c>
      <c r="M11" s="112">
        <v>52.5</v>
      </c>
      <c r="N11" s="11"/>
      <c r="O11" s="11"/>
      <c r="P11" s="11"/>
      <c r="Q11" s="112"/>
      <c r="R11" s="112"/>
      <c r="S11" s="112"/>
      <c r="T11" s="112"/>
      <c r="U11" s="202"/>
    </row>
    <row r="12" spans="1:21" ht="19.149999999999999" customHeight="1">
      <c r="A12" s="9">
        <v>5</v>
      </c>
      <c r="B12" s="9" t="s">
        <v>51</v>
      </c>
      <c r="C12" s="114" t="s">
        <v>52</v>
      </c>
      <c r="D12" s="11">
        <v>48.5</v>
      </c>
      <c r="E12" s="11">
        <v>52.1</v>
      </c>
      <c r="F12" s="11">
        <v>51.6</v>
      </c>
      <c r="G12" s="11">
        <v>48.8</v>
      </c>
      <c r="H12" s="11">
        <v>49.9</v>
      </c>
      <c r="I12" s="11">
        <v>51.2</v>
      </c>
      <c r="J12" s="181">
        <v>51.6</v>
      </c>
      <c r="K12" s="11">
        <v>55.7</v>
      </c>
      <c r="L12" s="112">
        <v>57.6</v>
      </c>
      <c r="M12" s="11">
        <v>54</v>
      </c>
      <c r="N12" s="11"/>
      <c r="O12" s="11"/>
      <c r="P12" s="11"/>
      <c r="Q12" s="112"/>
      <c r="R12" s="112"/>
      <c r="S12" s="112"/>
      <c r="T12" s="112"/>
      <c r="U12" s="202"/>
    </row>
    <row r="13" spans="1:21" ht="19.149999999999999" customHeight="1">
      <c r="A13" s="9">
        <v>6</v>
      </c>
      <c r="B13" s="9" t="s">
        <v>53</v>
      </c>
      <c r="C13" s="114" t="s">
        <v>54</v>
      </c>
      <c r="D13" s="11">
        <v>46.6</v>
      </c>
      <c r="E13" s="181">
        <v>53.4</v>
      </c>
      <c r="F13" s="11">
        <v>54</v>
      </c>
      <c r="G13" s="11">
        <v>48.5</v>
      </c>
      <c r="H13" s="11">
        <v>51.6</v>
      </c>
      <c r="I13" s="11">
        <v>52.7</v>
      </c>
      <c r="J13" s="181">
        <v>56.7</v>
      </c>
      <c r="K13" s="11">
        <v>59.4</v>
      </c>
      <c r="L13" s="112">
        <v>57.9</v>
      </c>
      <c r="M13" s="112">
        <v>56.7</v>
      </c>
      <c r="N13" s="11"/>
      <c r="O13" s="11"/>
      <c r="P13" s="11"/>
      <c r="Q13" s="112"/>
      <c r="R13" s="112"/>
      <c r="S13" s="112"/>
      <c r="T13" s="112"/>
      <c r="U13" s="202"/>
    </row>
    <row r="14" spans="1:21" ht="19.149999999999999" customHeight="1">
      <c r="A14" s="9">
        <v>7</v>
      </c>
      <c r="B14" s="9" t="s">
        <v>59</v>
      </c>
      <c r="C14" s="114" t="s">
        <v>60</v>
      </c>
      <c r="D14" s="11">
        <v>47.6</v>
      </c>
      <c r="E14" s="11">
        <v>49.4</v>
      </c>
      <c r="F14" s="11">
        <v>54</v>
      </c>
      <c r="G14" s="11">
        <v>52.2</v>
      </c>
      <c r="H14" s="11">
        <v>51.7</v>
      </c>
      <c r="I14" s="11">
        <v>52.3</v>
      </c>
      <c r="J14" s="181">
        <v>54</v>
      </c>
      <c r="K14" s="11">
        <v>55</v>
      </c>
      <c r="L14" s="112">
        <v>55.4</v>
      </c>
      <c r="M14" s="112">
        <v>55.9</v>
      </c>
      <c r="N14" s="11"/>
      <c r="O14" s="11"/>
      <c r="P14" s="11"/>
      <c r="Q14" s="112"/>
      <c r="R14" s="112"/>
      <c r="S14" s="112"/>
      <c r="T14" s="112"/>
      <c r="U14" s="202"/>
    </row>
    <row r="15" spans="1:21" ht="19.149999999999999" customHeight="1">
      <c r="A15" s="9">
        <v>8</v>
      </c>
      <c r="B15" s="9" t="s">
        <v>63</v>
      </c>
      <c r="C15" s="114" t="s">
        <v>105</v>
      </c>
      <c r="D15" s="11">
        <v>56.2</v>
      </c>
      <c r="E15" s="181">
        <v>56.2</v>
      </c>
      <c r="F15" s="11">
        <v>47.7</v>
      </c>
      <c r="G15" s="11">
        <v>45.6</v>
      </c>
      <c r="H15" s="11"/>
      <c r="I15" s="11"/>
      <c r="J15" s="181"/>
      <c r="K15" s="11"/>
      <c r="L15" s="112"/>
      <c r="M15" s="112"/>
      <c r="N15" s="11"/>
      <c r="O15" s="11"/>
      <c r="P15" s="11"/>
      <c r="Q15" s="112"/>
      <c r="R15" s="112"/>
      <c r="S15" s="112"/>
      <c r="T15" s="112"/>
      <c r="U15" s="202" t="s">
        <v>106</v>
      </c>
    </row>
    <row r="16" spans="1:21" ht="19.149999999999999" customHeight="1">
      <c r="A16" s="15">
        <v>9</v>
      </c>
      <c r="B16" s="15" t="s">
        <v>55</v>
      </c>
      <c r="C16" s="118" t="s">
        <v>56</v>
      </c>
      <c r="D16" s="91">
        <v>51.4</v>
      </c>
      <c r="E16" s="91">
        <v>42</v>
      </c>
      <c r="F16" s="91">
        <v>54.5</v>
      </c>
      <c r="G16" s="91">
        <v>49.3</v>
      </c>
      <c r="H16" s="91">
        <v>48</v>
      </c>
      <c r="I16" s="91">
        <v>52.9</v>
      </c>
      <c r="J16" s="180">
        <v>55</v>
      </c>
      <c r="K16" s="91">
        <v>57.8</v>
      </c>
      <c r="L16" s="121">
        <v>56.4</v>
      </c>
      <c r="M16" s="121">
        <v>57.1</v>
      </c>
      <c r="N16" s="91"/>
      <c r="O16" s="91"/>
      <c r="P16" s="91"/>
      <c r="Q16" s="121"/>
      <c r="R16" s="121"/>
      <c r="S16" s="121"/>
      <c r="T16" s="121"/>
      <c r="U16" s="203"/>
    </row>
    <row r="17" spans="1:21" ht="19.149999999999999" hidden="1" customHeight="1">
      <c r="A17" s="128"/>
      <c r="B17" s="286"/>
      <c r="C17" s="287"/>
      <c r="D17" s="283"/>
      <c r="E17" s="283"/>
      <c r="F17" s="283"/>
      <c r="G17" s="285"/>
      <c r="H17" s="285"/>
      <c r="I17" s="283"/>
      <c r="J17" s="283"/>
      <c r="K17" s="283"/>
      <c r="L17" s="285"/>
      <c r="M17" s="285"/>
      <c r="N17" s="283"/>
      <c r="O17" s="283"/>
      <c r="P17" s="283"/>
      <c r="Q17" s="285"/>
      <c r="R17" s="285"/>
      <c r="S17" s="285"/>
      <c r="T17" s="285"/>
      <c r="U17" s="288"/>
    </row>
    <row r="18" spans="1:21" ht="19.149999999999999" hidden="1" customHeight="1">
      <c r="A18" s="100"/>
      <c r="B18" s="114"/>
      <c r="C18" s="198"/>
      <c r="D18" s="11"/>
      <c r="E18" s="11"/>
      <c r="F18" s="11"/>
      <c r="G18" s="112"/>
      <c r="H18" s="112"/>
      <c r="I18" s="11"/>
      <c r="J18" s="11"/>
      <c r="K18" s="11"/>
      <c r="L18" s="112"/>
      <c r="M18" s="112"/>
      <c r="N18" s="11"/>
      <c r="O18" s="11"/>
      <c r="P18" s="11"/>
      <c r="Q18" s="112"/>
      <c r="R18" s="112"/>
      <c r="S18" s="112"/>
      <c r="T18" s="112"/>
      <c r="U18" s="202"/>
    </row>
    <row r="19" spans="1:21" ht="19.149999999999999" hidden="1" customHeight="1">
      <c r="A19" s="100"/>
      <c r="B19" s="114"/>
      <c r="C19" s="198"/>
      <c r="D19" s="11"/>
      <c r="E19" s="11"/>
      <c r="F19" s="11"/>
      <c r="G19" s="112"/>
      <c r="H19" s="112"/>
      <c r="I19" s="11"/>
      <c r="J19" s="11"/>
      <c r="K19" s="11"/>
      <c r="L19" s="112"/>
      <c r="M19" s="112"/>
      <c r="N19" s="11"/>
      <c r="O19" s="11"/>
      <c r="P19" s="11"/>
      <c r="Q19" s="112"/>
      <c r="R19" s="112"/>
      <c r="S19" s="112"/>
      <c r="T19" s="112"/>
      <c r="U19" s="202"/>
    </row>
    <row r="20" spans="1:21" ht="19.149999999999999" hidden="1" customHeight="1">
      <c r="A20" s="100"/>
      <c r="B20" s="114"/>
      <c r="C20" s="198"/>
      <c r="D20" s="11"/>
      <c r="E20" s="11"/>
      <c r="F20" s="11"/>
      <c r="G20" s="112"/>
      <c r="H20" s="112"/>
      <c r="I20" s="11"/>
      <c r="J20" s="11"/>
      <c r="K20" s="11"/>
      <c r="L20" s="112"/>
      <c r="M20" s="112"/>
      <c r="N20" s="11"/>
      <c r="O20" s="11"/>
      <c r="P20" s="11"/>
      <c r="Q20" s="112"/>
      <c r="R20" s="112"/>
      <c r="S20" s="112"/>
      <c r="T20" s="112"/>
      <c r="U20" s="202"/>
    </row>
    <row r="21" spans="1:21" ht="19.149999999999999" hidden="1" customHeight="1">
      <c r="A21" s="100"/>
      <c r="B21" s="114"/>
      <c r="C21" s="198"/>
      <c r="D21" s="11"/>
      <c r="E21" s="11"/>
      <c r="F21" s="11"/>
      <c r="G21" s="112"/>
      <c r="H21" s="112"/>
      <c r="I21" s="11"/>
      <c r="J21" s="11"/>
      <c r="K21" s="11"/>
      <c r="L21" s="112"/>
      <c r="M21" s="112"/>
      <c r="N21" s="11"/>
      <c r="O21" s="11"/>
      <c r="P21" s="11"/>
      <c r="Q21" s="112"/>
      <c r="R21" s="112"/>
      <c r="S21" s="112"/>
      <c r="T21" s="112"/>
      <c r="U21" s="202"/>
    </row>
    <row r="22" spans="1:21" ht="19.149999999999999" hidden="1" customHeight="1">
      <c r="A22" s="100"/>
      <c r="B22" s="114"/>
      <c r="C22" s="198"/>
      <c r="D22" s="11"/>
      <c r="E22" s="11"/>
      <c r="F22" s="11"/>
      <c r="G22" s="112"/>
      <c r="H22" s="112"/>
      <c r="I22" s="11"/>
      <c r="J22" s="11"/>
      <c r="K22" s="11"/>
      <c r="L22" s="112"/>
      <c r="M22" s="112"/>
      <c r="N22" s="11"/>
      <c r="O22" s="11"/>
      <c r="P22" s="11"/>
      <c r="Q22" s="112"/>
      <c r="R22" s="112"/>
      <c r="S22" s="112"/>
      <c r="T22" s="112"/>
      <c r="U22" s="202"/>
    </row>
    <row r="23" spans="1:21" ht="19.149999999999999" hidden="1" customHeight="1">
      <c r="A23" s="100"/>
      <c r="B23" s="114"/>
      <c r="C23" s="198"/>
      <c r="D23" s="11"/>
      <c r="E23" s="11"/>
      <c r="F23" s="11"/>
      <c r="G23" s="112"/>
      <c r="H23" s="112"/>
      <c r="I23" s="11"/>
      <c r="J23" s="11"/>
      <c r="K23" s="11"/>
      <c r="L23" s="112"/>
      <c r="M23" s="112"/>
      <c r="N23" s="11"/>
      <c r="O23" s="11"/>
      <c r="P23" s="11"/>
      <c r="Q23" s="112"/>
      <c r="R23" s="112"/>
      <c r="S23" s="112"/>
      <c r="T23" s="112"/>
      <c r="U23" s="202"/>
    </row>
    <row r="24" spans="1:21" ht="19.149999999999999" hidden="1" customHeight="1">
      <c r="A24" s="100"/>
      <c r="B24" s="114"/>
      <c r="C24" s="198"/>
      <c r="D24" s="11"/>
      <c r="E24" s="11"/>
      <c r="F24" s="11"/>
      <c r="G24" s="112"/>
      <c r="H24" s="112"/>
      <c r="I24" s="11"/>
      <c r="J24" s="11"/>
      <c r="K24" s="11"/>
      <c r="L24" s="112"/>
      <c r="M24" s="112"/>
      <c r="N24" s="11"/>
      <c r="O24" s="11"/>
      <c r="P24" s="11"/>
      <c r="Q24" s="112"/>
      <c r="R24" s="112"/>
      <c r="S24" s="112"/>
      <c r="T24" s="112"/>
      <c r="U24" s="202"/>
    </row>
    <row r="25" spans="1:21" ht="19.149999999999999" hidden="1" customHeight="1">
      <c r="A25" s="100"/>
      <c r="B25" s="114"/>
      <c r="C25" s="198"/>
      <c r="D25" s="11"/>
      <c r="E25" s="11"/>
      <c r="F25" s="11"/>
      <c r="G25" s="112"/>
      <c r="H25" s="112"/>
      <c r="I25" s="11"/>
      <c r="J25" s="11"/>
      <c r="K25" s="11"/>
      <c r="L25" s="112"/>
      <c r="M25" s="112"/>
      <c r="N25" s="11"/>
      <c r="O25" s="11"/>
      <c r="P25" s="11"/>
      <c r="Q25" s="112"/>
      <c r="R25" s="112"/>
      <c r="S25" s="112"/>
      <c r="T25" s="112"/>
      <c r="U25" s="202"/>
    </row>
    <row r="26" spans="1:21" ht="19.149999999999999" hidden="1" customHeight="1">
      <c r="A26" s="100"/>
      <c r="B26" s="114"/>
      <c r="C26" s="198"/>
      <c r="D26" s="11"/>
      <c r="E26" s="11"/>
      <c r="F26" s="11"/>
      <c r="G26" s="112"/>
      <c r="H26" s="112"/>
      <c r="I26" s="11"/>
      <c r="J26" s="11"/>
      <c r="K26" s="11"/>
      <c r="L26" s="112"/>
      <c r="M26" s="112"/>
      <c r="N26" s="11"/>
      <c r="O26" s="11"/>
      <c r="P26" s="11"/>
      <c r="Q26" s="112"/>
      <c r="R26" s="112"/>
      <c r="S26" s="112"/>
      <c r="T26" s="112"/>
      <c r="U26" s="202"/>
    </row>
    <row r="27" spans="1:21" ht="19.149999999999999" hidden="1" customHeight="1">
      <c r="A27" s="100"/>
      <c r="B27" s="114"/>
      <c r="C27" s="198"/>
      <c r="D27" s="11"/>
      <c r="E27" s="11"/>
      <c r="F27" s="11"/>
      <c r="G27" s="112"/>
      <c r="H27" s="112"/>
      <c r="I27" s="11"/>
      <c r="J27" s="11"/>
      <c r="K27" s="11"/>
      <c r="L27" s="112"/>
      <c r="M27" s="112"/>
      <c r="N27" s="11"/>
      <c r="O27" s="11"/>
      <c r="P27" s="11"/>
      <c r="Q27" s="112"/>
      <c r="R27" s="112"/>
      <c r="S27" s="112"/>
      <c r="T27" s="112"/>
      <c r="U27" s="202"/>
    </row>
    <row r="28" spans="1:21" ht="19.149999999999999" hidden="1" customHeight="1">
      <c r="A28" s="100"/>
      <c r="B28" s="114"/>
      <c r="C28" s="198"/>
      <c r="D28" s="11"/>
      <c r="E28" s="11"/>
      <c r="F28" s="11"/>
      <c r="G28" s="112"/>
      <c r="H28" s="112"/>
      <c r="I28" s="11"/>
      <c r="J28" s="11"/>
      <c r="K28" s="11"/>
      <c r="L28" s="112"/>
      <c r="M28" s="112"/>
      <c r="N28" s="11"/>
      <c r="O28" s="11"/>
      <c r="P28" s="11"/>
      <c r="Q28" s="112"/>
      <c r="R28" s="112"/>
      <c r="S28" s="112"/>
      <c r="T28" s="112"/>
      <c r="U28" s="202"/>
    </row>
    <row r="29" spans="1:21" ht="19.149999999999999" hidden="1" customHeight="1">
      <c r="A29" s="100"/>
      <c r="B29" s="114"/>
      <c r="C29" s="198"/>
      <c r="D29" s="11"/>
      <c r="E29" s="11"/>
      <c r="F29" s="11"/>
      <c r="G29" s="112"/>
      <c r="H29" s="112"/>
      <c r="I29" s="11"/>
      <c r="J29" s="11"/>
      <c r="K29" s="11"/>
      <c r="L29" s="112"/>
      <c r="M29" s="112"/>
      <c r="N29" s="11"/>
      <c r="O29" s="11"/>
      <c r="P29" s="11"/>
      <c r="Q29" s="112"/>
      <c r="R29" s="112"/>
      <c r="S29" s="112"/>
      <c r="T29" s="112"/>
      <c r="U29" s="202"/>
    </row>
    <row r="30" spans="1:21" ht="19.149999999999999" hidden="1" customHeight="1">
      <c r="A30" s="100"/>
      <c r="B30" s="110"/>
      <c r="C30" s="197"/>
      <c r="D30" s="11"/>
      <c r="E30" s="11"/>
      <c r="F30" s="11"/>
      <c r="G30" s="112"/>
      <c r="H30" s="112"/>
      <c r="I30" s="11"/>
      <c r="J30" s="11"/>
      <c r="K30" s="11"/>
      <c r="L30" s="112"/>
      <c r="M30" s="112"/>
      <c r="N30" s="11"/>
      <c r="O30" s="11"/>
      <c r="P30" s="11"/>
      <c r="Q30" s="112"/>
      <c r="R30" s="112"/>
      <c r="S30" s="112"/>
      <c r="T30" s="112"/>
      <c r="U30" s="202"/>
    </row>
    <row r="31" spans="1:21" ht="19.149999999999999" hidden="1" customHeight="1">
      <c r="A31" s="100"/>
      <c r="B31" s="110"/>
      <c r="C31" s="197"/>
      <c r="D31" s="11"/>
      <c r="E31" s="11"/>
      <c r="F31" s="11"/>
      <c r="G31" s="112"/>
      <c r="H31" s="112"/>
      <c r="I31" s="11"/>
      <c r="J31" s="11"/>
      <c r="K31" s="11"/>
      <c r="L31" s="112"/>
      <c r="M31" s="112"/>
      <c r="N31" s="11"/>
      <c r="O31" s="11"/>
      <c r="P31" s="11"/>
      <c r="Q31" s="112"/>
      <c r="R31" s="112"/>
      <c r="S31" s="112"/>
      <c r="T31" s="112"/>
      <c r="U31" s="202"/>
    </row>
    <row r="32" spans="1:21" ht="19.149999999999999" hidden="1" customHeight="1">
      <c r="A32" s="100"/>
      <c r="B32" s="110"/>
      <c r="C32" s="197"/>
      <c r="D32" s="11"/>
      <c r="E32" s="11"/>
      <c r="F32" s="11"/>
      <c r="G32" s="112"/>
      <c r="H32" s="112"/>
      <c r="I32" s="11"/>
      <c r="J32" s="11"/>
      <c r="K32" s="11"/>
      <c r="L32" s="112"/>
      <c r="M32" s="112"/>
      <c r="N32" s="11"/>
      <c r="O32" s="11"/>
      <c r="P32" s="11"/>
      <c r="Q32" s="112"/>
      <c r="R32" s="112"/>
      <c r="S32" s="112"/>
      <c r="T32" s="112"/>
      <c r="U32" s="202"/>
    </row>
    <row r="33" spans="1:21" ht="19.149999999999999" hidden="1" customHeight="1">
      <c r="A33" s="100"/>
      <c r="B33" s="110"/>
      <c r="C33" s="197"/>
      <c r="D33" s="11"/>
      <c r="E33" s="11"/>
      <c r="F33" s="11"/>
      <c r="G33" s="112"/>
      <c r="H33" s="112"/>
      <c r="I33" s="11"/>
      <c r="J33" s="11"/>
      <c r="K33" s="11"/>
      <c r="L33" s="112"/>
      <c r="M33" s="112"/>
      <c r="N33" s="11"/>
      <c r="O33" s="11"/>
      <c r="P33" s="11"/>
      <c r="Q33" s="112"/>
      <c r="R33" s="112"/>
      <c r="S33" s="112"/>
      <c r="T33" s="112"/>
      <c r="U33" s="202"/>
    </row>
    <row r="34" spans="1:21" ht="19.149999999999999" hidden="1" customHeight="1">
      <c r="A34" s="100"/>
      <c r="B34" s="110"/>
      <c r="C34" s="197"/>
      <c r="D34" s="11"/>
      <c r="E34" s="11"/>
      <c r="F34" s="11"/>
      <c r="G34" s="112"/>
      <c r="H34" s="112"/>
      <c r="I34" s="11"/>
      <c r="J34" s="11"/>
      <c r="K34" s="11"/>
      <c r="L34" s="112"/>
      <c r="M34" s="112"/>
      <c r="N34" s="11"/>
      <c r="O34" s="11"/>
      <c r="P34" s="11"/>
      <c r="Q34" s="112"/>
      <c r="R34" s="112"/>
      <c r="S34" s="112"/>
      <c r="T34" s="112"/>
      <c r="U34" s="202"/>
    </row>
    <row r="35" spans="1:21" ht="19.149999999999999" hidden="1" customHeight="1">
      <c r="A35" s="100"/>
      <c r="B35" s="110"/>
      <c r="C35" s="197"/>
      <c r="D35" s="11"/>
      <c r="E35" s="11"/>
      <c r="F35" s="11"/>
      <c r="G35" s="112"/>
      <c r="H35" s="112"/>
      <c r="I35" s="11"/>
      <c r="J35" s="11"/>
      <c r="K35" s="11"/>
      <c r="L35" s="112"/>
      <c r="M35" s="112"/>
      <c r="N35" s="11"/>
      <c r="O35" s="11"/>
      <c r="P35" s="11"/>
      <c r="Q35" s="112"/>
      <c r="R35" s="112"/>
      <c r="S35" s="112"/>
      <c r="T35" s="112"/>
      <c r="U35" s="202"/>
    </row>
    <row r="36" spans="1:21" ht="19.149999999999999" hidden="1" customHeight="1">
      <c r="A36" s="100"/>
      <c r="B36" s="110"/>
      <c r="C36" s="197"/>
      <c r="D36" s="11"/>
      <c r="E36" s="11"/>
      <c r="F36" s="11"/>
      <c r="G36" s="112"/>
      <c r="H36" s="112"/>
      <c r="I36" s="11"/>
      <c r="J36" s="11"/>
      <c r="K36" s="11"/>
      <c r="L36" s="112"/>
      <c r="M36" s="112"/>
      <c r="N36" s="11"/>
      <c r="O36" s="11"/>
      <c r="P36" s="11"/>
      <c r="Q36" s="112"/>
      <c r="R36" s="112"/>
      <c r="S36" s="112"/>
      <c r="T36" s="112"/>
      <c r="U36" s="202"/>
    </row>
    <row r="37" spans="1:21" ht="19.149999999999999" hidden="1" customHeight="1">
      <c r="A37" s="100"/>
      <c r="B37" s="110"/>
      <c r="C37" s="197"/>
      <c r="D37" s="11"/>
      <c r="E37" s="11"/>
      <c r="F37" s="11"/>
      <c r="G37" s="112"/>
      <c r="H37" s="112"/>
      <c r="I37" s="11"/>
      <c r="J37" s="11"/>
      <c r="K37" s="11"/>
      <c r="L37" s="112"/>
      <c r="M37" s="112"/>
      <c r="N37" s="11"/>
      <c r="O37" s="11"/>
      <c r="P37" s="11"/>
      <c r="Q37" s="112"/>
      <c r="R37" s="112"/>
      <c r="S37" s="112"/>
      <c r="T37" s="112"/>
      <c r="U37" s="202"/>
    </row>
    <row r="38" spans="1:21" ht="19.149999999999999" hidden="1" customHeight="1">
      <c r="A38" s="100"/>
      <c r="B38" s="110"/>
      <c r="C38" s="197"/>
      <c r="D38" s="11"/>
      <c r="E38" s="11"/>
      <c r="F38" s="11"/>
      <c r="G38" s="112"/>
      <c r="H38" s="112"/>
      <c r="I38" s="11"/>
      <c r="J38" s="11"/>
      <c r="K38" s="11"/>
      <c r="L38" s="112"/>
      <c r="M38" s="112"/>
      <c r="N38" s="11"/>
      <c r="O38" s="11"/>
      <c r="P38" s="11"/>
      <c r="Q38" s="112"/>
      <c r="R38" s="112"/>
      <c r="S38" s="112"/>
      <c r="T38" s="112"/>
      <c r="U38" s="202"/>
    </row>
    <row r="39" spans="1:21" ht="19.149999999999999" hidden="1" customHeight="1">
      <c r="A39" s="100"/>
      <c r="B39" s="114"/>
      <c r="C39" s="198"/>
      <c r="D39" s="11"/>
      <c r="E39" s="11"/>
      <c r="F39" s="11"/>
      <c r="G39" s="112"/>
      <c r="H39" s="112"/>
      <c r="I39" s="11"/>
      <c r="J39" s="11"/>
      <c r="K39" s="11"/>
      <c r="L39" s="112"/>
      <c r="M39" s="112"/>
      <c r="N39" s="11"/>
      <c r="O39" s="11"/>
      <c r="P39" s="11"/>
      <c r="Q39" s="112"/>
      <c r="R39" s="112"/>
      <c r="S39" s="112"/>
      <c r="T39" s="112"/>
      <c r="U39" s="202"/>
    </row>
    <row r="40" spans="1:21" ht="19.149999999999999" hidden="1" customHeight="1">
      <c r="A40" s="100"/>
      <c r="B40" s="114"/>
      <c r="C40" s="198"/>
      <c r="D40" s="11"/>
      <c r="E40" s="11"/>
      <c r="F40" s="11"/>
      <c r="G40" s="112"/>
      <c r="H40" s="11"/>
      <c r="I40" s="11"/>
      <c r="J40" s="11"/>
      <c r="K40" s="11"/>
      <c r="L40" s="112"/>
      <c r="M40" s="11"/>
      <c r="N40" s="11"/>
      <c r="O40" s="11"/>
      <c r="P40" s="11"/>
      <c r="Q40" s="112"/>
      <c r="R40" s="11"/>
      <c r="S40" s="11"/>
      <c r="T40" s="11"/>
      <c r="U40" s="202"/>
    </row>
    <row r="41" spans="1:21" ht="19.149999999999999" hidden="1" customHeight="1">
      <c r="A41" s="100"/>
      <c r="B41" s="114"/>
      <c r="C41" s="198"/>
      <c r="D41" s="11"/>
      <c r="E41" s="11"/>
      <c r="F41" s="11"/>
      <c r="G41" s="112"/>
      <c r="H41" s="11"/>
      <c r="I41" s="11"/>
      <c r="J41" s="11"/>
      <c r="K41" s="11"/>
      <c r="L41" s="112"/>
      <c r="M41" s="11"/>
      <c r="N41" s="11"/>
      <c r="O41" s="11"/>
      <c r="P41" s="11"/>
      <c r="Q41" s="112"/>
      <c r="R41" s="11"/>
      <c r="S41" s="11"/>
      <c r="T41" s="11"/>
      <c r="U41" s="202"/>
    </row>
    <row r="42" spans="1:21" ht="19.149999999999999" hidden="1" customHeight="1">
      <c r="A42" s="100"/>
      <c r="B42" s="114"/>
      <c r="C42" s="198"/>
      <c r="D42" s="11"/>
      <c r="E42" s="11"/>
      <c r="F42" s="11"/>
      <c r="G42" s="112"/>
      <c r="H42" s="112"/>
      <c r="I42" s="11"/>
      <c r="J42" s="181"/>
      <c r="K42" s="11"/>
      <c r="L42" s="112"/>
      <c r="M42" s="112"/>
      <c r="N42" s="11"/>
      <c r="O42" s="116"/>
      <c r="P42" s="11"/>
      <c r="Q42" s="112"/>
      <c r="R42" s="112"/>
      <c r="S42" s="112"/>
      <c r="T42" s="112"/>
      <c r="U42" s="181"/>
    </row>
    <row r="43" spans="1:21" ht="19.149999999999999" hidden="1" customHeight="1">
      <c r="A43" s="100"/>
      <c r="B43" s="114"/>
      <c r="C43" s="198"/>
      <c r="D43" s="11"/>
      <c r="E43" s="11"/>
      <c r="F43" s="11"/>
      <c r="G43" s="112"/>
      <c r="H43" s="112"/>
      <c r="I43" s="11"/>
      <c r="J43" s="11"/>
      <c r="K43" s="11"/>
      <c r="L43" s="112"/>
      <c r="M43" s="112"/>
      <c r="N43" s="11"/>
      <c r="O43" s="11"/>
      <c r="P43" s="11"/>
      <c r="Q43" s="112"/>
      <c r="R43" s="112"/>
      <c r="S43" s="112"/>
      <c r="T43" s="112"/>
      <c r="U43" s="202"/>
    </row>
    <row r="44" spans="1:21" ht="19.149999999999999" hidden="1" customHeight="1">
      <c r="A44" s="100"/>
      <c r="B44" s="117"/>
      <c r="C44" s="199"/>
      <c r="D44" s="11"/>
      <c r="E44" s="122"/>
      <c r="F44" s="11"/>
      <c r="G44" s="112"/>
      <c r="H44" s="112"/>
      <c r="I44" s="11"/>
      <c r="J44" s="122"/>
      <c r="K44" s="122"/>
      <c r="L44" s="112"/>
      <c r="M44" s="112"/>
      <c r="N44" s="11"/>
      <c r="O44" s="122"/>
      <c r="P44" s="122"/>
      <c r="Q44" s="112"/>
      <c r="R44" s="112"/>
      <c r="S44" s="112"/>
      <c r="T44" s="112"/>
      <c r="U44" s="202"/>
    </row>
    <row r="45" spans="1:21" ht="19.149999999999999" hidden="1" customHeight="1">
      <c r="A45" s="100"/>
      <c r="B45" s="117"/>
      <c r="C45" s="199"/>
      <c r="D45" s="11"/>
      <c r="E45" s="122"/>
      <c r="F45" s="11"/>
      <c r="G45" s="112"/>
      <c r="H45" s="112"/>
      <c r="I45" s="11"/>
      <c r="J45" s="122"/>
      <c r="K45" s="122"/>
      <c r="L45" s="112"/>
      <c r="M45" s="112"/>
      <c r="N45" s="11"/>
      <c r="O45" s="122"/>
      <c r="P45" s="122"/>
      <c r="Q45" s="112"/>
      <c r="R45" s="112"/>
      <c r="S45" s="112"/>
      <c r="T45" s="112"/>
      <c r="U45" s="202"/>
    </row>
    <row r="46" spans="1:21" ht="19.149999999999999" hidden="1" customHeight="1">
      <c r="A46" s="100"/>
      <c r="B46" s="117"/>
      <c r="C46" s="199"/>
      <c r="D46" s="11"/>
      <c r="E46" s="122"/>
      <c r="F46" s="11"/>
      <c r="G46" s="112"/>
      <c r="H46" s="112"/>
      <c r="I46" s="11"/>
      <c r="J46" s="122"/>
      <c r="K46" s="122"/>
      <c r="L46" s="112"/>
      <c r="M46" s="112"/>
      <c r="N46" s="11"/>
      <c r="O46" s="122"/>
      <c r="P46" s="122"/>
      <c r="Q46" s="112"/>
      <c r="R46" s="112"/>
      <c r="S46" s="112"/>
      <c r="T46" s="112"/>
      <c r="U46" s="202"/>
    </row>
    <row r="47" spans="1:21" ht="19.149999999999999" hidden="1" customHeight="1">
      <c r="A47" s="100"/>
      <c r="B47" s="117"/>
      <c r="C47" s="199"/>
      <c r="D47" s="11"/>
      <c r="E47" s="122"/>
      <c r="F47" s="11"/>
      <c r="G47" s="112"/>
      <c r="H47" s="112"/>
      <c r="I47" s="11"/>
      <c r="J47" s="122"/>
      <c r="K47" s="122"/>
      <c r="L47" s="112"/>
      <c r="M47" s="112"/>
      <c r="N47" s="11"/>
      <c r="O47" s="122"/>
      <c r="P47" s="122"/>
      <c r="Q47" s="112"/>
      <c r="R47" s="112"/>
      <c r="S47" s="112"/>
      <c r="T47" s="112"/>
      <c r="U47" s="202"/>
    </row>
    <row r="48" spans="1:21" ht="19.149999999999999" hidden="1" customHeight="1">
      <c r="A48" s="100"/>
      <c r="B48" s="117"/>
      <c r="C48" s="199"/>
      <c r="D48" s="11"/>
      <c r="E48" s="122"/>
      <c r="F48" s="11"/>
      <c r="G48" s="112"/>
      <c r="H48" s="112"/>
      <c r="I48" s="11"/>
      <c r="J48" s="122"/>
      <c r="K48" s="122"/>
      <c r="L48" s="112"/>
      <c r="M48" s="112"/>
      <c r="N48" s="11"/>
      <c r="O48" s="122"/>
      <c r="P48" s="122"/>
      <c r="Q48" s="112"/>
      <c r="R48" s="112"/>
      <c r="S48" s="112"/>
      <c r="T48" s="112"/>
      <c r="U48" s="202"/>
    </row>
    <row r="49" spans="1:21" ht="19.149999999999999" hidden="1" customHeight="1">
      <c r="A49" s="100"/>
      <c r="B49" s="114"/>
      <c r="C49" s="198"/>
      <c r="D49" s="11"/>
      <c r="E49" s="11"/>
      <c r="F49" s="11"/>
      <c r="G49" s="112"/>
      <c r="H49" s="112"/>
      <c r="I49" s="11"/>
      <c r="J49" s="11"/>
      <c r="K49" s="11"/>
      <c r="L49" s="112"/>
      <c r="M49" s="112"/>
      <c r="N49" s="11"/>
      <c r="O49" s="11"/>
      <c r="P49" s="11"/>
      <c r="Q49" s="112"/>
      <c r="R49" s="112"/>
      <c r="S49" s="112"/>
      <c r="T49" s="112"/>
      <c r="U49" s="202"/>
    </row>
    <row r="50" spans="1:21" ht="19.149999999999999" hidden="1" customHeight="1">
      <c r="A50" s="100"/>
      <c r="B50" s="114"/>
      <c r="C50" s="198"/>
      <c r="D50" s="11"/>
      <c r="E50" s="11"/>
      <c r="F50" s="11"/>
      <c r="G50" s="112"/>
      <c r="H50" s="11"/>
      <c r="I50" s="11"/>
      <c r="J50" s="11"/>
      <c r="K50" s="11"/>
      <c r="L50" s="112"/>
      <c r="M50" s="11"/>
      <c r="N50" s="11"/>
      <c r="O50" s="11"/>
      <c r="P50" s="11"/>
      <c r="Q50" s="112"/>
      <c r="R50" s="11"/>
      <c r="S50" s="11"/>
      <c r="T50" s="11"/>
      <c r="U50" s="202"/>
    </row>
    <row r="51" spans="1:21" ht="19.149999999999999" hidden="1" customHeight="1">
      <c r="A51" s="100"/>
      <c r="B51" s="114"/>
      <c r="C51" s="198"/>
      <c r="D51" s="11"/>
      <c r="E51" s="11"/>
      <c r="F51" s="11"/>
      <c r="G51" s="112"/>
      <c r="H51" s="11"/>
      <c r="I51" s="11"/>
      <c r="J51" s="11"/>
      <c r="K51" s="11"/>
      <c r="L51" s="112"/>
      <c r="M51" s="11"/>
      <c r="N51" s="11"/>
      <c r="O51" s="11"/>
      <c r="P51" s="11"/>
      <c r="Q51" s="112"/>
      <c r="R51" s="11"/>
      <c r="S51" s="11"/>
      <c r="T51" s="11"/>
      <c r="U51" s="202"/>
    </row>
    <row r="52" spans="1:21" ht="19.149999999999999" hidden="1" customHeight="1">
      <c r="A52" s="100"/>
      <c r="B52" s="114"/>
      <c r="C52" s="198"/>
      <c r="D52" s="11"/>
      <c r="E52" s="11"/>
      <c r="F52" s="11"/>
      <c r="G52" s="112"/>
      <c r="H52" s="11"/>
      <c r="I52" s="11"/>
      <c r="J52" s="11"/>
      <c r="K52" s="11"/>
      <c r="L52" s="112"/>
      <c r="M52" s="11"/>
      <c r="N52" s="11"/>
      <c r="O52" s="116"/>
      <c r="P52" s="11"/>
      <c r="Q52" s="112"/>
      <c r="R52" s="11"/>
      <c r="S52" s="11"/>
      <c r="T52" s="11"/>
      <c r="U52" s="202"/>
    </row>
    <row r="53" spans="1:21" ht="19.149999999999999" hidden="1" customHeight="1">
      <c r="A53" s="100"/>
      <c r="B53" s="114"/>
      <c r="C53" s="198"/>
      <c r="D53" s="11"/>
      <c r="E53" s="11"/>
      <c r="F53" s="11"/>
      <c r="G53" s="112"/>
      <c r="H53" s="11"/>
      <c r="I53" s="11"/>
      <c r="J53" s="11"/>
      <c r="K53" s="11"/>
      <c r="L53" s="112"/>
      <c r="M53" s="11"/>
      <c r="N53" s="11"/>
      <c r="O53" s="116"/>
      <c r="P53" s="11"/>
      <c r="Q53" s="112"/>
      <c r="R53" s="11"/>
      <c r="S53" s="11"/>
      <c r="T53" s="11"/>
      <c r="U53" s="202"/>
    </row>
    <row r="54" spans="1:21" ht="19.149999999999999" hidden="1" customHeight="1">
      <c r="A54" s="100"/>
      <c r="B54" s="114"/>
      <c r="C54" s="198"/>
      <c r="D54" s="11"/>
      <c r="E54" s="11"/>
      <c r="F54" s="11"/>
      <c r="G54" s="112"/>
      <c r="H54" s="112"/>
      <c r="I54" s="11"/>
      <c r="J54" s="181"/>
      <c r="K54" s="11"/>
      <c r="L54" s="112"/>
      <c r="M54" s="112"/>
      <c r="N54" s="11"/>
      <c r="O54" s="116"/>
      <c r="P54" s="11"/>
      <c r="Q54" s="112"/>
      <c r="R54" s="112"/>
      <c r="S54" s="112"/>
      <c r="T54" s="112"/>
      <c r="U54" s="181"/>
    </row>
    <row r="55" spans="1:21" ht="19.149999999999999" hidden="1" customHeight="1">
      <c r="A55" s="100"/>
      <c r="B55" s="114"/>
      <c r="C55" s="198"/>
      <c r="D55" s="11"/>
      <c r="E55" s="11"/>
      <c r="F55" s="11"/>
      <c r="G55" s="112"/>
      <c r="H55" s="112"/>
      <c r="I55" s="11"/>
      <c r="J55" s="11"/>
      <c r="K55" s="11"/>
      <c r="L55" s="112"/>
      <c r="M55" s="112"/>
      <c r="N55" s="11"/>
      <c r="O55" s="11"/>
      <c r="P55" s="11"/>
      <c r="Q55" s="112"/>
      <c r="R55" s="112"/>
      <c r="S55" s="112"/>
      <c r="T55" s="112"/>
      <c r="U55" s="202"/>
    </row>
    <row r="56" spans="1:21" ht="19.149999999999999" hidden="1" customHeight="1">
      <c r="A56" s="100"/>
      <c r="B56" s="117"/>
      <c r="C56" s="199"/>
      <c r="D56" s="11"/>
      <c r="E56" s="122"/>
      <c r="F56" s="11"/>
      <c r="G56" s="112"/>
      <c r="H56" s="112"/>
      <c r="I56" s="11"/>
      <c r="J56" s="122"/>
      <c r="K56" s="122"/>
      <c r="L56" s="112"/>
      <c r="M56" s="112"/>
      <c r="N56" s="11"/>
      <c r="O56" s="122"/>
      <c r="P56" s="122"/>
      <c r="Q56" s="112"/>
      <c r="R56" s="112"/>
      <c r="S56" s="112"/>
      <c r="T56" s="112"/>
      <c r="U56" s="202"/>
    </row>
    <row r="57" spans="1:21" ht="19.149999999999999" hidden="1" customHeight="1">
      <c r="A57" s="104"/>
      <c r="B57" s="118"/>
      <c r="C57" s="200"/>
      <c r="D57" s="91"/>
      <c r="E57" s="119"/>
      <c r="F57" s="91"/>
      <c r="G57" s="121"/>
      <c r="H57" s="121"/>
      <c r="I57" s="91"/>
      <c r="J57" s="119"/>
      <c r="K57" s="119"/>
      <c r="L57" s="121"/>
      <c r="M57" s="121"/>
      <c r="N57" s="91"/>
      <c r="O57" s="119"/>
      <c r="P57" s="119"/>
      <c r="Q57" s="121"/>
      <c r="R57" s="121"/>
      <c r="S57" s="121"/>
      <c r="T57" s="121"/>
      <c r="U57" s="203"/>
    </row>
    <row r="59" spans="1:21">
      <c r="A59" s="107"/>
      <c r="B59" s="485" t="s">
        <v>97</v>
      </c>
      <c r="C59" s="486"/>
      <c r="D59" s="486"/>
      <c r="E59" s="486"/>
      <c r="F59" s="486"/>
      <c r="G59" s="486"/>
      <c r="H59" s="486"/>
      <c r="I59" s="487"/>
    </row>
    <row r="60" spans="1:21" ht="15.75" customHeight="1">
      <c r="A60" s="108"/>
    </row>
    <row r="61" spans="1:21">
      <c r="A61" s="554"/>
      <c r="B61" s="554"/>
      <c r="C61" s="107"/>
    </row>
    <row r="62" spans="1:21">
      <c r="A62" s="554"/>
      <c r="B62" s="554"/>
      <c r="C62" s="107"/>
    </row>
  </sheetData>
  <mergeCells count="12">
    <mergeCell ref="I4:T4"/>
    <mergeCell ref="U4:U6"/>
    <mergeCell ref="D5:H5"/>
    <mergeCell ref="I5:T5"/>
    <mergeCell ref="B59:I59"/>
    <mergeCell ref="A61:B61"/>
    <mergeCell ref="A62:B62"/>
    <mergeCell ref="A1:U2"/>
    <mergeCell ref="A4:A6"/>
    <mergeCell ref="B4:B6"/>
    <mergeCell ref="C4:C6"/>
    <mergeCell ref="D4:H4"/>
  </mergeCells>
  <printOptions horizontalCentered="1"/>
  <pageMargins left="0.98425196850393704" right="0.43307086614173229" top="0.74803149606299213" bottom="0.15748031496062992" header="0.31496062992125984" footer="0.31496062992125984"/>
  <pageSetup paperSize="9" scale="9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6"/>
  <sheetViews>
    <sheetView zoomScale="85" zoomScaleNormal="85" zoomScaleSheetLayoutView="100" workbookViewId="0">
      <pane xSplit="3" ySplit="7" topLeftCell="E8" activePane="bottomRight" state="frozen"/>
      <selection activeCell="V34" sqref="V34"/>
      <selection pane="topRight" activeCell="V34" sqref="V34"/>
      <selection pane="bottomLeft" activeCell="V34" sqref="V34"/>
      <selection pane="bottomRight" activeCell="AB20" sqref="AB20"/>
    </sheetView>
  </sheetViews>
  <sheetFormatPr defaultColWidth="9.28515625" defaultRowHeight="16.5"/>
  <cols>
    <col min="1" max="1" width="6.7109375" style="54" customWidth="1"/>
    <col min="2" max="3" width="19.7109375" style="53" customWidth="1"/>
    <col min="4" max="7" width="9" style="74" customWidth="1"/>
    <col min="8" max="8" width="11" style="58" customWidth="1"/>
    <col min="9" max="12" width="9" style="74" customWidth="1"/>
    <col min="13" max="13" width="9" style="58" customWidth="1"/>
    <col min="14" max="17" width="9" style="74" hidden="1" customWidth="1"/>
    <col min="18" max="18" width="9" style="58" hidden="1" customWidth="1"/>
    <col min="19" max="19" width="9" style="74" hidden="1" customWidth="1"/>
    <col min="20" max="20" width="9" style="58" hidden="1" customWidth="1"/>
    <col min="21" max="21" width="18.5703125" style="58" customWidth="1"/>
    <col min="22" max="16384" width="9.28515625" style="53"/>
  </cols>
  <sheetData>
    <row r="1" spans="1:21" ht="21.75" customHeight="1">
      <c r="A1" s="532" t="s">
        <v>115</v>
      </c>
      <c r="B1" s="532"/>
      <c r="C1" s="532"/>
      <c r="D1" s="532"/>
      <c r="E1" s="532"/>
      <c r="F1" s="532"/>
      <c r="G1" s="532"/>
      <c r="H1" s="532"/>
      <c r="I1" s="532"/>
      <c r="J1" s="532"/>
      <c r="K1" s="532"/>
      <c r="L1" s="532"/>
      <c r="M1" s="532"/>
      <c r="N1" s="532"/>
      <c r="O1" s="532"/>
      <c r="P1" s="532"/>
      <c r="Q1" s="532"/>
      <c r="R1" s="532"/>
      <c r="S1" s="532"/>
      <c r="T1" s="532"/>
      <c r="U1" s="532"/>
    </row>
    <row r="2" spans="1:21" ht="15" customHeight="1">
      <c r="A2" s="227"/>
      <c r="B2" s="227"/>
      <c r="C2" s="227"/>
      <c r="D2" s="227"/>
      <c r="E2" s="227"/>
      <c r="F2" s="227"/>
      <c r="G2" s="227"/>
      <c r="H2" s="227"/>
      <c r="I2" s="227"/>
      <c r="J2" s="227"/>
      <c r="K2" s="227"/>
      <c r="L2" s="227"/>
      <c r="M2" s="227"/>
      <c r="N2" s="227"/>
      <c r="O2" s="227"/>
      <c r="P2" s="227"/>
      <c r="Q2" s="227"/>
      <c r="R2" s="227"/>
      <c r="S2" s="227"/>
      <c r="T2" s="227"/>
      <c r="U2" s="227"/>
    </row>
    <row r="3" spans="1:21" ht="18.75" customHeight="1">
      <c r="B3" s="55"/>
      <c r="C3" s="55"/>
      <c r="D3" s="56"/>
      <c r="E3" s="57"/>
      <c r="F3" s="56"/>
      <c r="G3" s="57"/>
      <c r="I3" s="56"/>
      <c r="J3" s="57"/>
      <c r="K3" s="57"/>
      <c r="L3" s="57"/>
      <c r="N3" s="56"/>
      <c r="O3" s="57"/>
      <c r="P3" s="57"/>
      <c r="Q3" s="57"/>
      <c r="S3" s="56"/>
      <c r="U3" s="59" t="s">
        <v>10</v>
      </c>
    </row>
    <row r="4" spans="1:21" s="60" customFormat="1" ht="23.25" customHeight="1">
      <c r="A4" s="533" t="s">
        <v>1</v>
      </c>
      <c r="B4" s="533" t="s">
        <v>29</v>
      </c>
      <c r="C4" s="559" t="s">
        <v>30</v>
      </c>
      <c r="D4" s="560" t="s">
        <v>35</v>
      </c>
      <c r="E4" s="561"/>
      <c r="F4" s="561"/>
      <c r="G4" s="561"/>
      <c r="H4" s="562"/>
      <c r="I4" s="560" t="s">
        <v>36</v>
      </c>
      <c r="J4" s="561"/>
      <c r="K4" s="561"/>
      <c r="L4" s="561"/>
      <c r="M4" s="561"/>
      <c r="N4" s="561"/>
      <c r="O4" s="561"/>
      <c r="P4" s="561"/>
      <c r="Q4" s="561"/>
      <c r="R4" s="561"/>
      <c r="S4" s="561"/>
      <c r="T4" s="562"/>
      <c r="U4" s="563" t="s">
        <v>28</v>
      </c>
    </row>
    <row r="5" spans="1:21" s="60" customFormat="1" ht="22.5" customHeight="1">
      <c r="A5" s="534"/>
      <c r="B5" s="534"/>
      <c r="C5" s="559"/>
      <c r="D5" s="560" t="s">
        <v>11</v>
      </c>
      <c r="E5" s="561"/>
      <c r="F5" s="561"/>
      <c r="G5" s="561"/>
      <c r="H5" s="562"/>
      <c r="I5" s="560" t="s">
        <v>11</v>
      </c>
      <c r="J5" s="561"/>
      <c r="K5" s="561"/>
      <c r="L5" s="561"/>
      <c r="M5" s="561"/>
      <c r="N5" s="561"/>
      <c r="O5" s="561"/>
      <c r="P5" s="561"/>
      <c r="Q5" s="561"/>
      <c r="R5" s="561"/>
      <c r="S5" s="561"/>
      <c r="T5" s="561"/>
      <c r="U5" s="564"/>
    </row>
    <row r="6" spans="1:21" s="60" customFormat="1" ht="21" customHeight="1">
      <c r="A6" s="535"/>
      <c r="B6" s="535"/>
      <c r="C6" s="559"/>
      <c r="D6" s="158">
        <v>1</v>
      </c>
      <c r="E6" s="158">
        <v>3</v>
      </c>
      <c r="F6" s="158">
        <v>6</v>
      </c>
      <c r="G6" s="158">
        <v>9</v>
      </c>
      <c r="H6" s="196">
        <v>12</v>
      </c>
      <c r="I6" s="158">
        <v>1</v>
      </c>
      <c r="J6" s="158">
        <v>2</v>
      </c>
      <c r="K6" s="158">
        <v>3</v>
      </c>
      <c r="L6" s="158">
        <v>4</v>
      </c>
      <c r="M6" s="158">
        <v>5</v>
      </c>
      <c r="N6" s="158">
        <v>6</v>
      </c>
      <c r="O6" s="158">
        <v>7</v>
      </c>
      <c r="P6" s="158">
        <v>8</v>
      </c>
      <c r="Q6" s="158">
        <v>9</v>
      </c>
      <c r="R6" s="158">
        <v>10</v>
      </c>
      <c r="S6" s="158">
        <v>11</v>
      </c>
      <c r="T6" s="158">
        <v>12</v>
      </c>
      <c r="U6" s="565"/>
    </row>
    <row r="7" spans="1:21" ht="19.149999999999999" customHeight="1">
      <c r="A7" s="184" t="s">
        <v>26</v>
      </c>
      <c r="B7" s="184" t="s">
        <v>27</v>
      </c>
      <c r="C7" s="184" t="s">
        <v>31</v>
      </c>
      <c r="D7" s="184">
        <v>1</v>
      </c>
      <c r="E7" s="184">
        <v>2</v>
      </c>
      <c r="F7" s="184">
        <v>3</v>
      </c>
      <c r="G7" s="184">
        <v>4</v>
      </c>
      <c r="H7" s="184">
        <v>5</v>
      </c>
      <c r="I7" s="184">
        <v>6</v>
      </c>
      <c r="J7" s="184">
        <v>7</v>
      </c>
      <c r="K7" s="184">
        <v>8</v>
      </c>
      <c r="L7" s="184">
        <v>9</v>
      </c>
      <c r="M7" s="184">
        <v>10</v>
      </c>
      <c r="N7" s="184">
        <v>11</v>
      </c>
      <c r="O7" s="184">
        <v>12</v>
      </c>
      <c r="P7" s="184">
        <v>13</v>
      </c>
      <c r="Q7" s="184">
        <v>14</v>
      </c>
      <c r="R7" s="184">
        <v>15</v>
      </c>
      <c r="S7" s="184">
        <v>16</v>
      </c>
      <c r="T7" s="184">
        <v>17</v>
      </c>
      <c r="U7" s="184">
        <v>18</v>
      </c>
    </row>
    <row r="8" spans="1:21" ht="19.149999999999999" customHeight="1">
      <c r="A8" s="61">
        <v>1</v>
      </c>
      <c r="B8" s="302" t="s">
        <v>41</v>
      </c>
      <c r="C8" s="62" t="s">
        <v>42</v>
      </c>
      <c r="D8" s="64">
        <v>6.5</v>
      </c>
      <c r="E8" s="64">
        <v>5.3</v>
      </c>
      <c r="F8" s="64">
        <v>4.9000000000000004</v>
      </c>
      <c r="G8" s="64">
        <v>5.2</v>
      </c>
      <c r="H8" s="204">
        <v>5</v>
      </c>
      <c r="I8" s="63">
        <v>5</v>
      </c>
      <c r="J8" s="64">
        <v>5</v>
      </c>
      <c r="K8" s="64">
        <v>5</v>
      </c>
      <c r="L8" s="303">
        <v>5</v>
      </c>
      <c r="M8" s="64">
        <v>5.2</v>
      </c>
      <c r="N8" s="64"/>
      <c r="O8" s="64"/>
      <c r="P8" s="63"/>
      <c r="Q8" s="64"/>
      <c r="R8" s="64"/>
      <c r="S8" s="64"/>
      <c r="T8" s="64"/>
      <c r="U8" s="204"/>
    </row>
    <row r="9" spans="1:21" ht="19.149999999999999" customHeight="1">
      <c r="A9" s="61">
        <v>2</v>
      </c>
      <c r="B9" s="302" t="s">
        <v>43</v>
      </c>
      <c r="C9" s="62" t="s">
        <v>44</v>
      </c>
      <c r="D9" s="64">
        <v>4</v>
      </c>
      <c r="E9" s="64">
        <v>3.6</v>
      </c>
      <c r="F9" s="64">
        <v>3.6</v>
      </c>
      <c r="G9" s="64">
        <v>3.5</v>
      </c>
      <c r="H9" s="204">
        <v>3.5</v>
      </c>
      <c r="I9" s="63">
        <v>3.4</v>
      </c>
      <c r="J9" s="64">
        <v>3.6</v>
      </c>
      <c r="K9" s="64">
        <v>3.5</v>
      </c>
      <c r="L9" s="64">
        <v>3.4</v>
      </c>
      <c r="M9" s="64">
        <v>3.7</v>
      </c>
      <c r="N9" s="64"/>
      <c r="O9" s="64"/>
      <c r="P9" s="63"/>
      <c r="Q9" s="64"/>
      <c r="R9" s="64"/>
      <c r="S9" s="64"/>
      <c r="T9" s="64"/>
      <c r="U9" s="304"/>
    </row>
    <row r="10" spans="1:21" ht="19.149999999999999" customHeight="1">
      <c r="A10" s="61">
        <v>3</v>
      </c>
      <c r="B10" s="302" t="s">
        <v>45</v>
      </c>
      <c r="C10" s="62" t="s">
        <v>46</v>
      </c>
      <c r="D10" s="63">
        <v>3.9</v>
      </c>
      <c r="E10" s="64">
        <v>3.7</v>
      </c>
      <c r="F10" s="63">
        <v>3.8</v>
      </c>
      <c r="G10" s="64">
        <v>3.6</v>
      </c>
      <c r="H10" s="204">
        <v>3.7</v>
      </c>
      <c r="I10" s="63">
        <v>3.7</v>
      </c>
      <c r="J10" s="64">
        <v>3.8</v>
      </c>
      <c r="K10" s="64">
        <v>3.9</v>
      </c>
      <c r="L10" s="64">
        <v>3.8</v>
      </c>
      <c r="M10" s="64"/>
      <c r="N10" s="64"/>
      <c r="O10" s="64"/>
      <c r="P10" s="63"/>
      <c r="Q10" s="64"/>
      <c r="R10" s="64"/>
      <c r="S10" s="64"/>
      <c r="T10" s="64"/>
      <c r="U10" s="204"/>
    </row>
    <row r="11" spans="1:21" ht="19.149999999999999" customHeight="1">
      <c r="A11" s="61">
        <v>4</v>
      </c>
      <c r="B11" s="302" t="s">
        <v>47</v>
      </c>
      <c r="C11" s="62" t="s">
        <v>48</v>
      </c>
      <c r="D11" s="63">
        <v>5.0999999999999996</v>
      </c>
      <c r="E11" s="64">
        <v>5</v>
      </c>
      <c r="F11" s="63">
        <v>5.3</v>
      </c>
      <c r="G11" s="64">
        <v>5.5</v>
      </c>
      <c r="H11" s="204">
        <v>5.5</v>
      </c>
      <c r="I11" s="63">
        <v>5.5</v>
      </c>
      <c r="J11" s="64">
        <v>5.5</v>
      </c>
      <c r="K11" s="64">
        <v>5.6</v>
      </c>
      <c r="L11" s="64">
        <v>5.6</v>
      </c>
      <c r="M11" s="64">
        <v>5.6</v>
      </c>
      <c r="N11" s="64"/>
      <c r="O11" s="64"/>
      <c r="P11" s="63"/>
      <c r="Q11" s="64"/>
      <c r="R11" s="64"/>
      <c r="S11" s="64"/>
      <c r="T11" s="64"/>
      <c r="U11" s="204"/>
    </row>
    <row r="12" spans="1:21" ht="19.149999999999999" customHeight="1">
      <c r="A12" s="61">
        <v>5</v>
      </c>
      <c r="B12" s="302" t="s">
        <v>49</v>
      </c>
      <c r="C12" s="62" t="s">
        <v>50</v>
      </c>
      <c r="D12" s="305"/>
      <c r="E12" s="64">
        <v>7.3</v>
      </c>
      <c r="F12" s="63">
        <v>7.4</v>
      </c>
      <c r="G12" s="64">
        <v>7.3</v>
      </c>
      <c r="H12" s="204">
        <v>7.1</v>
      </c>
      <c r="I12" s="63"/>
      <c r="J12" s="64"/>
      <c r="K12" s="64">
        <v>7.1</v>
      </c>
      <c r="L12" s="64"/>
      <c r="M12" s="64"/>
      <c r="N12" s="64"/>
      <c r="O12" s="64"/>
      <c r="P12" s="63"/>
      <c r="Q12" s="64"/>
      <c r="R12" s="64"/>
      <c r="S12" s="64"/>
      <c r="T12" s="64"/>
      <c r="U12" s="204" t="s">
        <v>109</v>
      </c>
    </row>
    <row r="13" spans="1:21" ht="19.149999999999999" customHeight="1">
      <c r="A13" s="61">
        <v>6</v>
      </c>
      <c r="B13" s="302" t="s">
        <v>51</v>
      </c>
      <c r="C13" s="62" t="s">
        <v>52</v>
      </c>
      <c r="D13" s="63">
        <v>8.6999999999999993</v>
      </c>
      <c r="E13" s="64">
        <v>8.3000000000000007</v>
      </c>
      <c r="F13" s="63">
        <v>8</v>
      </c>
      <c r="G13" s="64">
        <v>8</v>
      </c>
      <c r="H13" s="204">
        <v>7.9</v>
      </c>
      <c r="I13" s="467">
        <v>8</v>
      </c>
      <c r="J13" s="63">
        <v>8</v>
      </c>
      <c r="K13" s="64">
        <v>7.9</v>
      </c>
      <c r="L13" s="64">
        <v>7.8</v>
      </c>
      <c r="M13" s="64"/>
      <c r="N13" s="64"/>
      <c r="O13" s="64"/>
      <c r="P13" s="63"/>
      <c r="Q13" s="64"/>
      <c r="R13" s="64"/>
      <c r="S13" s="64"/>
      <c r="T13" s="64"/>
      <c r="U13" s="204"/>
    </row>
    <row r="14" spans="1:21" ht="19.149999999999999" customHeight="1">
      <c r="A14" s="61">
        <v>7</v>
      </c>
      <c r="B14" s="302" t="s">
        <v>53</v>
      </c>
      <c r="C14" s="62" t="s">
        <v>54</v>
      </c>
      <c r="D14" s="305"/>
      <c r="E14" s="64">
        <v>13.65</v>
      </c>
      <c r="F14" s="63">
        <v>12.48</v>
      </c>
      <c r="G14" s="64">
        <v>12.67</v>
      </c>
      <c r="H14" s="204">
        <v>12.87</v>
      </c>
      <c r="I14" s="63"/>
      <c r="J14" s="64"/>
      <c r="K14" s="64">
        <v>13.26</v>
      </c>
      <c r="L14" s="64"/>
      <c r="M14" s="64"/>
      <c r="N14" s="64"/>
      <c r="O14" s="64"/>
      <c r="P14" s="63"/>
      <c r="Q14" s="64"/>
      <c r="R14" s="64"/>
      <c r="S14" s="64"/>
      <c r="T14" s="64"/>
      <c r="U14" s="204" t="s">
        <v>109</v>
      </c>
    </row>
    <row r="15" spans="1:21" ht="19.149999999999999" customHeight="1">
      <c r="A15" s="61">
        <v>8</v>
      </c>
      <c r="B15" s="302" t="s">
        <v>55</v>
      </c>
      <c r="C15" s="62" t="s">
        <v>56</v>
      </c>
      <c r="D15" s="63">
        <v>5.3</v>
      </c>
      <c r="E15" s="64">
        <v>5.8</v>
      </c>
      <c r="F15" s="63">
        <v>5.5</v>
      </c>
      <c r="G15" s="64">
        <v>5.5</v>
      </c>
      <c r="H15" s="204">
        <v>5.5</v>
      </c>
      <c r="I15" s="63">
        <v>5.5</v>
      </c>
      <c r="J15" s="64">
        <v>5.6</v>
      </c>
      <c r="K15" s="64">
        <v>5.3</v>
      </c>
      <c r="L15" s="64">
        <v>5.2</v>
      </c>
      <c r="M15" s="64">
        <v>5.2</v>
      </c>
      <c r="N15" s="64"/>
      <c r="O15" s="64"/>
      <c r="P15" s="63"/>
      <c r="Q15" s="64"/>
      <c r="R15" s="64"/>
      <c r="S15" s="64"/>
      <c r="T15" s="64"/>
      <c r="U15" s="204"/>
    </row>
    <row r="16" spans="1:21" ht="19.149999999999999" customHeight="1">
      <c r="A16" s="61">
        <v>9</v>
      </c>
      <c r="B16" s="302" t="s">
        <v>59</v>
      </c>
      <c r="C16" s="62" t="s">
        <v>60</v>
      </c>
      <c r="D16" s="63">
        <v>2.8</v>
      </c>
      <c r="E16" s="64">
        <v>2.6</v>
      </c>
      <c r="F16" s="63">
        <v>2.6</v>
      </c>
      <c r="G16" s="64">
        <v>2.6</v>
      </c>
      <c r="H16" s="204">
        <v>2.5</v>
      </c>
      <c r="I16" s="63">
        <v>2.4</v>
      </c>
      <c r="J16" s="64">
        <v>2.6</v>
      </c>
      <c r="K16" s="64">
        <v>2.8</v>
      </c>
      <c r="L16" s="64">
        <v>2.6</v>
      </c>
      <c r="M16" s="64"/>
      <c r="N16" s="64"/>
      <c r="O16" s="64"/>
      <c r="P16" s="63"/>
      <c r="Q16" s="64"/>
      <c r="R16" s="64"/>
      <c r="S16" s="64"/>
      <c r="T16" s="64"/>
      <c r="U16" s="204"/>
    </row>
    <row r="17" spans="1:21" ht="19.149999999999999" customHeight="1">
      <c r="A17" s="100">
        <v>10</v>
      </c>
      <c r="B17" s="306" t="s">
        <v>61</v>
      </c>
      <c r="C17" s="307" t="s">
        <v>62</v>
      </c>
      <c r="D17" s="113">
        <v>3.6</v>
      </c>
      <c r="E17" s="308">
        <v>2.7</v>
      </c>
      <c r="F17" s="113">
        <v>2.9</v>
      </c>
      <c r="G17" s="308">
        <v>2.8</v>
      </c>
      <c r="H17" s="204">
        <v>3.1</v>
      </c>
      <c r="I17" s="63">
        <v>2.9</v>
      </c>
      <c r="J17" s="64">
        <v>2.6</v>
      </c>
      <c r="K17" s="64">
        <v>2.7</v>
      </c>
      <c r="L17" s="64">
        <v>2.6</v>
      </c>
      <c r="M17" s="64">
        <v>2.5</v>
      </c>
      <c r="N17" s="64"/>
      <c r="O17" s="64"/>
      <c r="P17" s="63"/>
      <c r="Q17" s="64"/>
      <c r="R17" s="64"/>
      <c r="S17" s="64"/>
      <c r="T17" s="64"/>
      <c r="U17" s="309"/>
    </row>
    <row r="18" spans="1:21" ht="19.149999999999999" customHeight="1">
      <c r="A18" s="61">
        <v>11</v>
      </c>
      <c r="B18" s="302" t="s">
        <v>63</v>
      </c>
      <c r="C18" s="62" t="s">
        <v>64</v>
      </c>
      <c r="D18" s="63">
        <v>4.2</v>
      </c>
      <c r="E18" s="64">
        <v>3.9</v>
      </c>
      <c r="F18" s="63">
        <v>3.6</v>
      </c>
      <c r="G18" s="64">
        <v>3.6</v>
      </c>
      <c r="H18" s="204">
        <v>3.5</v>
      </c>
      <c r="I18" s="63">
        <v>3.7</v>
      </c>
      <c r="J18" s="64">
        <v>3.5</v>
      </c>
      <c r="K18" s="64">
        <v>3.5</v>
      </c>
      <c r="L18" s="64">
        <v>3.7</v>
      </c>
      <c r="M18" s="64">
        <v>3.6</v>
      </c>
      <c r="N18" s="64"/>
      <c r="O18" s="64"/>
      <c r="P18" s="63"/>
      <c r="Q18" s="64"/>
      <c r="R18" s="64"/>
      <c r="S18" s="64"/>
      <c r="T18" s="64"/>
      <c r="U18" s="204"/>
    </row>
    <row r="19" spans="1:21" ht="19.149999999999999" customHeight="1">
      <c r="A19" s="61">
        <v>12</v>
      </c>
      <c r="B19" s="302" t="s">
        <v>65</v>
      </c>
      <c r="C19" s="62" t="s">
        <v>116</v>
      </c>
      <c r="D19" s="305"/>
      <c r="E19" s="64">
        <v>5.83</v>
      </c>
      <c r="F19" s="63"/>
      <c r="G19" s="64">
        <v>5.86</v>
      </c>
      <c r="H19" s="204">
        <v>5.45</v>
      </c>
      <c r="I19" s="63"/>
      <c r="J19" s="64"/>
      <c r="K19" s="64"/>
      <c r="L19" s="64"/>
      <c r="M19" s="64"/>
      <c r="N19" s="64"/>
      <c r="O19" s="64"/>
      <c r="P19" s="63"/>
      <c r="Q19" s="64"/>
      <c r="R19" s="64"/>
      <c r="S19" s="64"/>
      <c r="T19" s="64"/>
      <c r="U19" s="204" t="s">
        <v>109</v>
      </c>
    </row>
    <row r="20" spans="1:21" ht="19.149999999999999" customHeight="1">
      <c r="A20" s="61">
        <v>13</v>
      </c>
      <c r="B20" s="302" t="s">
        <v>67</v>
      </c>
      <c r="C20" s="62" t="s">
        <v>117</v>
      </c>
      <c r="D20" s="305"/>
      <c r="E20" s="64">
        <v>1.53</v>
      </c>
      <c r="F20" s="63">
        <v>1.37</v>
      </c>
      <c r="G20" s="64">
        <v>1.23</v>
      </c>
      <c r="H20" s="204">
        <v>1.1499999999999999</v>
      </c>
      <c r="I20" s="63"/>
      <c r="J20" s="64"/>
      <c r="K20" s="64">
        <v>1.05</v>
      </c>
      <c r="L20" s="64"/>
      <c r="M20" s="64"/>
      <c r="N20" s="64"/>
      <c r="O20" s="64"/>
      <c r="P20" s="63"/>
      <c r="Q20" s="64"/>
      <c r="R20" s="64"/>
      <c r="S20" s="64"/>
      <c r="T20" s="64"/>
      <c r="U20" s="204" t="s">
        <v>109</v>
      </c>
    </row>
    <row r="21" spans="1:21" ht="19.149999999999999" customHeight="1">
      <c r="A21" s="61">
        <v>14</v>
      </c>
      <c r="B21" s="310" t="s">
        <v>69</v>
      </c>
      <c r="C21" s="311" t="s">
        <v>70</v>
      </c>
      <c r="D21" s="63">
        <v>4.2</v>
      </c>
      <c r="E21" s="64">
        <v>4.0999999999999996</v>
      </c>
      <c r="F21" s="63">
        <v>3.8</v>
      </c>
      <c r="G21" s="64">
        <v>3.6</v>
      </c>
      <c r="H21" s="204">
        <v>3.6</v>
      </c>
      <c r="I21" s="63">
        <v>3.6</v>
      </c>
      <c r="J21" s="64">
        <v>3.5</v>
      </c>
      <c r="K21" s="64">
        <v>3.5</v>
      </c>
      <c r="L21" s="64">
        <v>3.5</v>
      </c>
      <c r="M21" s="64"/>
      <c r="N21" s="64"/>
      <c r="O21" s="64"/>
      <c r="P21" s="63"/>
      <c r="Q21" s="64"/>
      <c r="R21" s="64"/>
      <c r="S21" s="64"/>
      <c r="T21" s="64"/>
      <c r="U21" s="204"/>
    </row>
    <row r="22" spans="1:21" ht="19.149999999999999" customHeight="1">
      <c r="A22" s="254">
        <v>15</v>
      </c>
      <c r="B22" s="312" t="s">
        <v>71</v>
      </c>
      <c r="C22" s="313" t="s">
        <v>118</v>
      </c>
      <c r="D22" s="314"/>
      <c r="E22" s="315">
        <v>2.2000000000000002</v>
      </c>
      <c r="F22" s="316">
        <v>2.1</v>
      </c>
      <c r="G22" s="316">
        <v>2.1</v>
      </c>
      <c r="H22" s="204">
        <v>2</v>
      </c>
      <c r="I22" s="63"/>
      <c r="J22" s="64"/>
      <c r="K22" s="64">
        <v>1.8</v>
      </c>
      <c r="L22" s="64"/>
      <c r="M22" s="64"/>
      <c r="N22" s="64"/>
      <c r="O22" s="64"/>
      <c r="P22" s="63"/>
      <c r="Q22" s="64"/>
      <c r="R22" s="64"/>
      <c r="S22" s="64"/>
      <c r="T22" s="64"/>
      <c r="U22" s="317" t="s">
        <v>109</v>
      </c>
    </row>
    <row r="23" spans="1:21" ht="19.149999999999999" customHeight="1">
      <c r="A23" s="65">
        <v>16</v>
      </c>
      <c r="B23" s="318" t="s">
        <v>75</v>
      </c>
      <c r="C23" s="319" t="s">
        <v>76</v>
      </c>
      <c r="D23" s="320">
        <v>6.4</v>
      </c>
      <c r="E23" s="69">
        <v>5.8</v>
      </c>
      <c r="F23" s="67">
        <v>6</v>
      </c>
      <c r="G23" s="69">
        <v>5</v>
      </c>
      <c r="H23" s="321">
        <v>4.3</v>
      </c>
      <c r="I23" s="67">
        <v>4.8</v>
      </c>
      <c r="J23" s="69">
        <v>4.8</v>
      </c>
      <c r="K23" s="69">
        <v>4.7</v>
      </c>
      <c r="L23" s="321">
        <v>4.5</v>
      </c>
      <c r="M23" s="69"/>
      <c r="N23" s="69"/>
      <c r="O23" s="69"/>
      <c r="P23" s="67"/>
      <c r="Q23" s="69"/>
      <c r="R23" s="69"/>
      <c r="S23" s="69"/>
      <c r="T23" s="321"/>
      <c r="U23" s="321"/>
    </row>
    <row r="24" spans="1:21" ht="19.149999999999999" hidden="1" customHeight="1">
      <c r="A24" s="61"/>
      <c r="B24" s="62"/>
      <c r="C24" s="62"/>
      <c r="D24" s="63"/>
      <c r="E24" s="64"/>
      <c r="F24" s="63"/>
      <c r="G24" s="64"/>
      <c r="H24" s="204"/>
      <c r="I24" s="63"/>
      <c r="J24" s="64"/>
      <c r="K24" s="64"/>
      <c r="L24" s="64"/>
      <c r="M24" s="64"/>
      <c r="N24" s="63"/>
      <c r="O24" s="64"/>
      <c r="P24" s="64"/>
      <c r="Q24" s="64"/>
      <c r="R24" s="64"/>
      <c r="S24" s="63"/>
      <c r="T24" s="64"/>
      <c r="U24" s="204"/>
    </row>
    <row r="25" spans="1:21" ht="19.149999999999999" hidden="1" customHeight="1">
      <c r="A25" s="61"/>
      <c r="B25" s="62"/>
      <c r="C25" s="62"/>
      <c r="D25" s="63"/>
      <c r="E25" s="64"/>
      <c r="F25" s="63"/>
      <c r="G25" s="64"/>
      <c r="H25" s="204"/>
      <c r="I25" s="63"/>
      <c r="J25" s="64"/>
      <c r="K25" s="64"/>
      <c r="L25" s="64"/>
      <c r="M25" s="64"/>
      <c r="N25" s="63"/>
      <c r="O25" s="64"/>
      <c r="P25" s="64"/>
      <c r="Q25" s="64"/>
      <c r="R25" s="64"/>
      <c r="S25" s="63"/>
      <c r="T25" s="64"/>
      <c r="U25" s="204"/>
    </row>
    <row r="26" spans="1:21" ht="19.149999999999999" hidden="1" customHeight="1">
      <c r="A26" s="61"/>
      <c r="B26" s="62"/>
      <c r="C26" s="62"/>
      <c r="D26" s="63"/>
      <c r="E26" s="64"/>
      <c r="F26" s="63"/>
      <c r="G26" s="64"/>
      <c r="H26" s="204"/>
      <c r="I26" s="63"/>
      <c r="J26" s="64"/>
      <c r="K26" s="64"/>
      <c r="L26" s="64"/>
      <c r="M26" s="64"/>
      <c r="N26" s="63"/>
      <c r="O26" s="64"/>
      <c r="P26" s="64"/>
      <c r="Q26" s="64"/>
      <c r="R26" s="64"/>
      <c r="S26" s="63"/>
      <c r="T26" s="64"/>
      <c r="U26" s="204"/>
    </row>
    <row r="27" spans="1:21" ht="19.149999999999999" hidden="1" customHeight="1">
      <c r="A27" s="61"/>
      <c r="B27" s="62"/>
      <c r="C27" s="62"/>
      <c r="D27" s="63"/>
      <c r="E27" s="64"/>
      <c r="F27" s="63"/>
      <c r="G27" s="64"/>
      <c r="H27" s="204"/>
      <c r="I27" s="63"/>
      <c r="J27" s="64"/>
      <c r="K27" s="64"/>
      <c r="L27" s="64"/>
      <c r="M27" s="64"/>
      <c r="N27" s="63"/>
      <c r="O27" s="64"/>
      <c r="P27" s="64"/>
      <c r="Q27" s="64"/>
      <c r="R27" s="64"/>
      <c r="S27" s="63"/>
      <c r="T27" s="64"/>
      <c r="U27" s="204"/>
    </row>
    <row r="28" spans="1:21" ht="19.149999999999999" hidden="1" customHeight="1">
      <c r="A28" s="61"/>
      <c r="B28" s="62"/>
      <c r="C28" s="62"/>
      <c r="D28" s="63"/>
      <c r="E28" s="64"/>
      <c r="F28" s="63"/>
      <c r="G28" s="64"/>
      <c r="H28" s="204"/>
      <c r="I28" s="63"/>
      <c r="J28" s="64"/>
      <c r="K28" s="64"/>
      <c r="L28" s="64"/>
      <c r="M28" s="64"/>
      <c r="N28" s="63"/>
      <c r="O28" s="64"/>
      <c r="P28" s="64"/>
      <c r="Q28" s="64"/>
      <c r="R28" s="64"/>
      <c r="S28" s="63"/>
      <c r="T28" s="64"/>
      <c r="U28" s="204"/>
    </row>
    <row r="29" spans="1:21" ht="19.149999999999999" hidden="1" customHeight="1">
      <c r="A29" s="61"/>
      <c r="B29" s="62"/>
      <c r="C29" s="62"/>
      <c r="D29" s="63"/>
      <c r="E29" s="64"/>
      <c r="F29" s="63"/>
      <c r="G29" s="64"/>
      <c r="H29" s="204"/>
      <c r="I29" s="63"/>
      <c r="J29" s="64"/>
      <c r="K29" s="64"/>
      <c r="L29" s="64"/>
      <c r="M29" s="64"/>
      <c r="N29" s="63"/>
      <c r="O29" s="64"/>
      <c r="P29" s="64"/>
      <c r="Q29" s="64"/>
      <c r="R29" s="64"/>
      <c r="S29" s="63"/>
      <c r="T29" s="64"/>
      <c r="U29" s="204"/>
    </row>
    <row r="30" spans="1:21" ht="19.149999999999999" hidden="1" customHeight="1">
      <c r="A30" s="61"/>
      <c r="B30" s="62"/>
      <c r="C30" s="62"/>
      <c r="D30" s="63"/>
      <c r="E30" s="64"/>
      <c r="F30" s="63"/>
      <c r="G30" s="64"/>
      <c r="H30" s="204"/>
      <c r="I30" s="63"/>
      <c r="J30" s="64"/>
      <c r="K30" s="64"/>
      <c r="L30" s="64"/>
      <c r="M30" s="64"/>
      <c r="N30" s="63"/>
      <c r="O30" s="64"/>
      <c r="P30" s="64"/>
      <c r="Q30" s="64"/>
      <c r="R30" s="64"/>
      <c r="S30" s="63"/>
      <c r="T30" s="64"/>
      <c r="U30" s="204"/>
    </row>
    <row r="31" spans="1:21" ht="19.149999999999999" hidden="1" customHeight="1">
      <c r="A31" s="61"/>
      <c r="B31" s="62"/>
      <c r="C31" s="62"/>
      <c r="D31" s="63"/>
      <c r="E31" s="64"/>
      <c r="F31" s="63"/>
      <c r="G31" s="64"/>
      <c r="H31" s="204"/>
      <c r="I31" s="63"/>
      <c r="J31" s="64"/>
      <c r="K31" s="64"/>
      <c r="L31" s="64"/>
      <c r="M31" s="64"/>
      <c r="N31" s="63"/>
      <c r="O31" s="64"/>
      <c r="P31" s="64"/>
      <c r="Q31" s="64"/>
      <c r="R31" s="64"/>
      <c r="S31" s="63"/>
      <c r="T31" s="64"/>
      <c r="U31" s="204"/>
    </row>
    <row r="32" spans="1:21" ht="19.149999999999999" hidden="1" customHeight="1">
      <c r="A32" s="61"/>
      <c r="B32" s="62"/>
      <c r="C32" s="62"/>
      <c r="D32" s="63"/>
      <c r="E32" s="64"/>
      <c r="F32" s="63"/>
      <c r="G32" s="64"/>
      <c r="H32" s="204"/>
      <c r="I32" s="63"/>
      <c r="J32" s="64"/>
      <c r="K32" s="64"/>
      <c r="L32" s="64"/>
      <c r="M32" s="64"/>
      <c r="N32" s="63"/>
      <c r="O32" s="64"/>
      <c r="P32" s="64"/>
      <c r="Q32" s="64"/>
      <c r="R32" s="64"/>
      <c r="S32" s="63"/>
      <c r="T32" s="64"/>
      <c r="U32" s="204"/>
    </row>
    <row r="33" spans="1:21" ht="19.149999999999999" hidden="1" customHeight="1">
      <c r="A33" s="61"/>
      <c r="B33" s="62"/>
      <c r="C33" s="62"/>
      <c r="D33" s="63"/>
      <c r="E33" s="64"/>
      <c r="F33" s="63"/>
      <c r="G33" s="64"/>
      <c r="H33" s="204"/>
      <c r="I33" s="63"/>
      <c r="J33" s="64"/>
      <c r="K33" s="64"/>
      <c r="L33" s="64"/>
      <c r="M33" s="64"/>
      <c r="N33" s="63"/>
      <c r="O33" s="64"/>
      <c r="P33" s="64"/>
      <c r="Q33" s="64"/>
      <c r="R33" s="64"/>
      <c r="S33" s="63"/>
      <c r="T33" s="64"/>
      <c r="U33" s="204"/>
    </row>
    <row r="34" spans="1:21" ht="19.149999999999999" hidden="1" customHeight="1">
      <c r="A34" s="61"/>
      <c r="B34" s="62"/>
      <c r="C34" s="62"/>
      <c r="D34" s="63"/>
      <c r="E34" s="64"/>
      <c r="F34" s="63"/>
      <c r="G34" s="64"/>
      <c r="H34" s="204"/>
      <c r="I34" s="63"/>
      <c r="J34" s="64"/>
      <c r="K34" s="64"/>
      <c r="L34" s="64"/>
      <c r="M34" s="64"/>
      <c r="N34" s="63"/>
      <c r="O34" s="64"/>
      <c r="P34" s="64"/>
      <c r="Q34" s="64"/>
      <c r="R34" s="64"/>
      <c r="S34" s="63"/>
      <c r="T34" s="64"/>
      <c r="U34" s="204"/>
    </row>
    <row r="35" spans="1:21" ht="19.149999999999999" hidden="1" customHeight="1">
      <c r="A35" s="61"/>
      <c r="B35" s="62"/>
      <c r="C35" s="62"/>
      <c r="D35" s="63"/>
      <c r="E35" s="64"/>
      <c r="F35" s="63"/>
      <c r="G35" s="64"/>
      <c r="H35" s="204"/>
      <c r="I35" s="63"/>
      <c r="J35" s="64"/>
      <c r="K35" s="64"/>
      <c r="L35" s="64"/>
      <c r="M35" s="64"/>
      <c r="N35" s="63"/>
      <c r="O35" s="64"/>
      <c r="P35" s="64"/>
      <c r="Q35" s="64"/>
      <c r="R35" s="64"/>
      <c r="S35" s="63"/>
      <c r="T35" s="64"/>
      <c r="U35" s="204"/>
    </row>
    <row r="36" spans="1:21" ht="19.149999999999999" hidden="1" customHeight="1">
      <c r="A36" s="61"/>
      <c r="B36" s="62"/>
      <c r="C36" s="62"/>
      <c r="D36" s="63"/>
      <c r="E36" s="64"/>
      <c r="F36" s="63"/>
      <c r="G36" s="64"/>
      <c r="H36" s="204"/>
      <c r="I36" s="63"/>
      <c r="J36" s="64"/>
      <c r="K36" s="64"/>
      <c r="L36" s="64"/>
      <c r="M36" s="64"/>
      <c r="N36" s="63"/>
      <c r="O36" s="64"/>
      <c r="P36" s="64"/>
      <c r="Q36" s="64"/>
      <c r="R36" s="64"/>
      <c r="S36" s="63"/>
      <c r="T36" s="64"/>
      <c r="U36" s="204"/>
    </row>
    <row r="37" spans="1:21" ht="19.149999999999999" hidden="1" customHeight="1">
      <c r="A37" s="61"/>
      <c r="B37" s="62"/>
      <c r="C37" s="62"/>
      <c r="D37" s="63"/>
      <c r="E37" s="64"/>
      <c r="F37" s="63"/>
      <c r="G37" s="64"/>
      <c r="H37" s="204"/>
      <c r="I37" s="63"/>
      <c r="J37" s="64"/>
      <c r="K37" s="64"/>
      <c r="L37" s="64"/>
      <c r="M37" s="64"/>
      <c r="N37" s="63"/>
      <c r="O37" s="64"/>
      <c r="P37" s="64"/>
      <c r="Q37" s="64"/>
      <c r="R37" s="64"/>
      <c r="S37" s="63"/>
      <c r="T37" s="64"/>
      <c r="U37" s="204"/>
    </row>
    <row r="38" spans="1:21" ht="19.149999999999999" hidden="1" customHeight="1">
      <c r="A38" s="61"/>
      <c r="B38" s="62"/>
      <c r="C38" s="62"/>
      <c r="D38" s="63"/>
      <c r="E38" s="64"/>
      <c r="F38" s="63"/>
      <c r="G38" s="64"/>
      <c r="H38" s="204"/>
      <c r="I38" s="63"/>
      <c r="J38" s="64"/>
      <c r="K38" s="64"/>
      <c r="L38" s="64"/>
      <c r="M38" s="64"/>
      <c r="N38" s="63"/>
      <c r="O38" s="64"/>
      <c r="P38" s="64"/>
      <c r="Q38" s="64"/>
      <c r="R38" s="64"/>
      <c r="S38" s="63"/>
      <c r="T38" s="64"/>
      <c r="U38" s="204"/>
    </row>
    <row r="39" spans="1:21" ht="19.149999999999999" hidden="1" customHeight="1">
      <c r="A39" s="61"/>
      <c r="B39" s="62"/>
      <c r="C39" s="62"/>
      <c r="D39" s="63"/>
      <c r="E39" s="64"/>
      <c r="F39" s="63"/>
      <c r="G39" s="64"/>
      <c r="H39" s="204"/>
      <c r="I39" s="63"/>
      <c r="J39" s="64"/>
      <c r="K39" s="64"/>
      <c r="L39" s="64"/>
      <c r="M39" s="64"/>
      <c r="N39" s="63"/>
      <c r="O39" s="64"/>
      <c r="P39" s="64"/>
      <c r="Q39" s="64"/>
      <c r="R39" s="64"/>
      <c r="S39" s="63"/>
      <c r="T39" s="64"/>
      <c r="U39" s="204"/>
    </row>
    <row r="40" spans="1:21" ht="19.149999999999999" hidden="1" customHeight="1">
      <c r="A40" s="61"/>
      <c r="B40" s="62"/>
      <c r="C40" s="62"/>
      <c r="D40" s="63"/>
      <c r="E40" s="64"/>
      <c r="F40" s="63"/>
      <c r="G40" s="64"/>
      <c r="H40" s="204"/>
      <c r="I40" s="63"/>
      <c r="J40" s="64"/>
      <c r="K40" s="64"/>
      <c r="L40" s="64"/>
      <c r="M40" s="64"/>
      <c r="N40" s="63"/>
      <c r="O40" s="64"/>
      <c r="P40" s="64"/>
      <c r="Q40" s="64"/>
      <c r="R40" s="64"/>
      <c r="S40" s="63"/>
      <c r="T40" s="64"/>
      <c r="U40" s="204"/>
    </row>
    <row r="41" spans="1:21" ht="19.149999999999999" hidden="1" customHeight="1">
      <c r="A41" s="61"/>
      <c r="B41" s="62"/>
      <c r="C41" s="62"/>
      <c r="D41" s="63"/>
      <c r="E41" s="64"/>
      <c r="F41" s="63"/>
      <c r="G41" s="64"/>
      <c r="H41" s="204"/>
      <c r="I41" s="63"/>
      <c r="J41" s="64"/>
      <c r="K41" s="64"/>
      <c r="L41" s="64"/>
      <c r="M41" s="64"/>
      <c r="N41" s="63"/>
      <c r="O41" s="64"/>
      <c r="P41" s="64"/>
      <c r="Q41" s="64"/>
      <c r="R41" s="64"/>
      <c r="S41" s="63"/>
      <c r="T41" s="64"/>
      <c r="U41" s="204"/>
    </row>
    <row r="42" spans="1:21" ht="19.149999999999999" hidden="1" customHeight="1">
      <c r="A42" s="61"/>
      <c r="B42" s="62"/>
      <c r="C42" s="62"/>
      <c r="D42" s="63"/>
      <c r="E42" s="64"/>
      <c r="F42" s="63"/>
      <c r="G42" s="64"/>
      <c r="H42" s="204"/>
      <c r="I42" s="63"/>
      <c r="J42" s="64"/>
      <c r="K42" s="64"/>
      <c r="L42" s="64"/>
      <c r="M42" s="64"/>
      <c r="N42" s="63"/>
      <c r="O42" s="64"/>
      <c r="P42" s="64"/>
      <c r="Q42" s="64"/>
      <c r="R42" s="64"/>
      <c r="S42" s="63"/>
      <c r="T42" s="64"/>
      <c r="U42" s="204"/>
    </row>
    <row r="43" spans="1:21" ht="19.149999999999999" hidden="1" customHeight="1">
      <c r="A43" s="61"/>
      <c r="B43" s="62"/>
      <c r="C43" s="62"/>
      <c r="D43" s="63"/>
      <c r="E43" s="64"/>
      <c r="F43" s="63"/>
      <c r="G43" s="64"/>
      <c r="H43" s="204"/>
      <c r="I43" s="63"/>
      <c r="J43" s="64"/>
      <c r="K43" s="64"/>
      <c r="L43" s="64"/>
      <c r="M43" s="64"/>
      <c r="N43" s="63"/>
      <c r="O43" s="64"/>
      <c r="P43" s="64"/>
      <c r="Q43" s="64"/>
      <c r="R43" s="64"/>
      <c r="S43" s="63"/>
      <c r="T43" s="64"/>
      <c r="U43" s="204"/>
    </row>
    <row r="44" spans="1:21" ht="19.149999999999999" hidden="1" customHeight="1">
      <c r="A44" s="61"/>
      <c r="B44" s="62"/>
      <c r="C44" s="62"/>
      <c r="D44" s="63"/>
      <c r="E44" s="64"/>
      <c r="F44" s="63"/>
      <c r="G44" s="64"/>
      <c r="H44" s="204"/>
      <c r="I44" s="63"/>
      <c r="J44" s="64"/>
      <c r="K44" s="64"/>
      <c r="L44" s="64"/>
      <c r="M44" s="64"/>
      <c r="N44" s="63"/>
      <c r="O44" s="64"/>
      <c r="P44" s="64"/>
      <c r="Q44" s="64"/>
      <c r="R44" s="64"/>
      <c r="S44" s="63"/>
      <c r="T44" s="64"/>
      <c r="U44" s="204"/>
    </row>
    <row r="45" spans="1:21" ht="19.149999999999999" hidden="1" customHeight="1">
      <c r="A45" s="61"/>
      <c r="B45" s="62"/>
      <c r="C45" s="62"/>
      <c r="D45" s="63"/>
      <c r="E45" s="64"/>
      <c r="F45" s="63"/>
      <c r="G45" s="64"/>
      <c r="H45" s="204"/>
      <c r="I45" s="63"/>
      <c r="J45" s="64"/>
      <c r="K45" s="64"/>
      <c r="L45" s="64"/>
      <c r="M45" s="64"/>
      <c r="N45" s="63"/>
      <c r="O45" s="64"/>
      <c r="P45" s="64"/>
      <c r="Q45" s="64"/>
      <c r="R45" s="64"/>
      <c r="S45" s="63"/>
      <c r="T45" s="64"/>
      <c r="U45" s="204"/>
    </row>
    <row r="46" spans="1:21" ht="19.149999999999999" hidden="1" customHeight="1">
      <c r="A46" s="61"/>
      <c r="B46" s="62"/>
      <c r="C46" s="62"/>
      <c r="D46" s="63"/>
      <c r="E46" s="64"/>
      <c r="F46" s="63"/>
      <c r="G46" s="64"/>
      <c r="H46" s="204"/>
      <c r="I46" s="63"/>
      <c r="J46" s="64"/>
      <c r="K46" s="64"/>
      <c r="L46" s="64"/>
      <c r="M46" s="64"/>
      <c r="N46" s="63"/>
      <c r="O46" s="64"/>
      <c r="P46" s="64"/>
      <c r="Q46" s="64"/>
      <c r="R46" s="64"/>
      <c r="S46" s="63"/>
      <c r="T46" s="64"/>
      <c r="U46" s="204"/>
    </row>
    <row r="47" spans="1:21" ht="19.149999999999999" hidden="1" customHeight="1">
      <c r="A47" s="61"/>
      <c r="B47" s="62"/>
      <c r="C47" s="62"/>
      <c r="D47" s="63"/>
      <c r="E47" s="64"/>
      <c r="F47" s="63"/>
      <c r="G47" s="64"/>
      <c r="H47" s="204"/>
      <c r="I47" s="63"/>
      <c r="J47" s="64"/>
      <c r="K47" s="64"/>
      <c r="L47" s="64"/>
      <c r="M47" s="64"/>
      <c r="N47" s="63"/>
      <c r="O47" s="64"/>
      <c r="P47" s="64"/>
      <c r="Q47" s="64"/>
      <c r="R47" s="64"/>
      <c r="S47" s="63"/>
      <c r="T47" s="64"/>
      <c r="U47" s="204"/>
    </row>
    <row r="48" spans="1:21" ht="19.149999999999999" hidden="1" customHeight="1">
      <c r="A48" s="61"/>
      <c r="B48" s="62"/>
      <c r="C48" s="62"/>
      <c r="D48" s="63"/>
      <c r="E48" s="64"/>
      <c r="F48" s="63"/>
      <c r="G48" s="64"/>
      <c r="H48" s="204"/>
      <c r="I48" s="63"/>
      <c r="J48" s="64"/>
      <c r="K48" s="64"/>
      <c r="L48" s="64"/>
      <c r="M48" s="64"/>
      <c r="N48" s="63"/>
      <c r="O48" s="64"/>
      <c r="P48" s="64"/>
      <c r="Q48" s="64"/>
      <c r="R48" s="64"/>
      <c r="S48" s="63"/>
      <c r="T48" s="64"/>
      <c r="U48" s="204"/>
    </row>
    <row r="49" spans="1:21" ht="19.149999999999999" hidden="1" customHeight="1">
      <c r="A49" s="61"/>
      <c r="B49" s="62"/>
      <c r="C49" s="62"/>
      <c r="D49" s="63"/>
      <c r="E49" s="64"/>
      <c r="F49" s="63"/>
      <c r="G49" s="64"/>
      <c r="H49" s="204"/>
      <c r="I49" s="63"/>
      <c r="J49" s="64"/>
      <c r="K49" s="64"/>
      <c r="L49" s="64"/>
      <c r="M49" s="64"/>
      <c r="N49" s="63"/>
      <c r="O49" s="64"/>
      <c r="P49" s="64"/>
      <c r="Q49" s="64"/>
      <c r="R49" s="64"/>
      <c r="S49" s="63"/>
      <c r="T49" s="64"/>
      <c r="U49" s="204"/>
    </row>
    <row r="50" spans="1:21" ht="19.149999999999999" hidden="1" customHeight="1">
      <c r="A50" s="61"/>
      <c r="B50" s="62"/>
      <c r="C50" s="62"/>
      <c r="D50" s="63"/>
      <c r="E50" s="64"/>
      <c r="F50" s="63"/>
      <c r="G50" s="64"/>
      <c r="H50" s="204"/>
      <c r="I50" s="63"/>
      <c r="J50" s="64"/>
      <c r="K50" s="64"/>
      <c r="L50" s="64"/>
      <c r="M50" s="64"/>
      <c r="N50" s="63"/>
      <c r="O50" s="64"/>
      <c r="P50" s="64"/>
      <c r="Q50" s="64"/>
      <c r="R50" s="64"/>
      <c r="S50" s="63"/>
      <c r="T50" s="64"/>
      <c r="U50" s="204"/>
    </row>
    <row r="51" spans="1:21" ht="19.149999999999999" hidden="1" customHeight="1">
      <c r="A51" s="61"/>
      <c r="B51" s="62"/>
      <c r="C51" s="62"/>
      <c r="D51" s="63"/>
      <c r="E51" s="64"/>
      <c r="F51" s="63"/>
      <c r="G51" s="64"/>
      <c r="H51" s="204"/>
      <c r="I51" s="63"/>
      <c r="J51" s="64"/>
      <c r="K51" s="64"/>
      <c r="L51" s="64"/>
      <c r="M51" s="64"/>
      <c r="N51" s="63"/>
      <c r="O51" s="64"/>
      <c r="P51" s="64"/>
      <c r="Q51" s="64"/>
      <c r="R51" s="64"/>
      <c r="S51" s="63"/>
      <c r="T51" s="64"/>
      <c r="U51" s="204"/>
    </row>
    <row r="52" spans="1:21" ht="19.149999999999999" hidden="1" customHeight="1">
      <c r="A52" s="61"/>
      <c r="B52" s="62"/>
      <c r="C52" s="62"/>
      <c r="D52" s="63"/>
      <c r="E52" s="64"/>
      <c r="F52" s="63"/>
      <c r="G52" s="64"/>
      <c r="H52" s="204"/>
      <c r="I52" s="63"/>
      <c r="J52" s="64"/>
      <c r="K52" s="64"/>
      <c r="L52" s="64"/>
      <c r="M52" s="64"/>
      <c r="N52" s="63"/>
      <c r="O52" s="64"/>
      <c r="P52" s="64"/>
      <c r="Q52" s="64"/>
      <c r="R52" s="64"/>
      <c r="S52" s="63"/>
      <c r="T52" s="64"/>
      <c r="U52" s="204"/>
    </row>
    <row r="53" spans="1:21" ht="19.149999999999999" hidden="1" customHeight="1">
      <c r="A53" s="61"/>
      <c r="B53" s="62"/>
      <c r="C53" s="62"/>
      <c r="D53" s="63"/>
      <c r="E53" s="64"/>
      <c r="F53" s="63"/>
      <c r="G53" s="64"/>
      <c r="H53" s="204"/>
      <c r="I53" s="63"/>
      <c r="J53" s="64"/>
      <c r="K53" s="64"/>
      <c r="L53" s="64"/>
      <c r="M53" s="64"/>
      <c r="N53" s="63"/>
      <c r="O53" s="64"/>
      <c r="P53" s="64"/>
      <c r="Q53" s="64"/>
      <c r="R53" s="64"/>
      <c r="S53" s="63"/>
      <c r="T53" s="64"/>
      <c r="U53" s="204"/>
    </row>
    <row r="54" spans="1:21" ht="19.149999999999999" hidden="1" customHeight="1">
      <c r="A54" s="61"/>
      <c r="B54" s="62"/>
      <c r="C54" s="62"/>
      <c r="D54" s="63"/>
      <c r="E54" s="64"/>
      <c r="F54" s="63"/>
      <c r="G54" s="64"/>
      <c r="H54" s="204"/>
      <c r="I54" s="63"/>
      <c r="J54" s="64"/>
      <c r="K54" s="64"/>
      <c r="L54" s="64"/>
      <c r="M54" s="64"/>
      <c r="N54" s="63"/>
      <c r="O54" s="64"/>
      <c r="P54" s="64"/>
      <c r="Q54" s="64"/>
      <c r="R54" s="64"/>
      <c r="S54" s="63"/>
      <c r="T54" s="64"/>
      <c r="U54" s="204"/>
    </row>
    <row r="55" spans="1:21" ht="19.149999999999999" hidden="1" customHeight="1">
      <c r="A55" s="61"/>
      <c r="B55" s="62"/>
      <c r="C55" s="62"/>
      <c r="D55" s="63"/>
      <c r="E55" s="64"/>
      <c r="F55" s="63"/>
      <c r="G55" s="64"/>
      <c r="H55" s="204"/>
      <c r="I55" s="63"/>
      <c r="J55" s="64"/>
      <c r="K55" s="64"/>
      <c r="L55" s="64"/>
      <c r="M55" s="64"/>
      <c r="N55" s="63"/>
      <c r="O55" s="64"/>
      <c r="P55" s="64"/>
      <c r="Q55" s="64"/>
      <c r="R55" s="64"/>
      <c r="S55" s="63"/>
      <c r="T55" s="64"/>
      <c r="U55" s="204"/>
    </row>
    <row r="56" spans="1:21" ht="19.149999999999999" hidden="1" customHeight="1">
      <c r="A56" s="61"/>
      <c r="B56" s="62"/>
      <c r="C56" s="62"/>
      <c r="D56" s="63"/>
      <c r="E56" s="64"/>
      <c r="F56" s="63"/>
      <c r="G56" s="64"/>
      <c r="H56" s="204"/>
      <c r="I56" s="63"/>
      <c r="J56" s="64"/>
      <c r="K56" s="64"/>
      <c r="L56" s="64"/>
      <c r="M56" s="64"/>
      <c r="N56" s="63"/>
      <c r="O56" s="64"/>
      <c r="P56" s="64"/>
      <c r="Q56" s="64"/>
      <c r="R56" s="64"/>
      <c r="S56" s="63"/>
      <c r="T56" s="64"/>
      <c r="U56" s="204"/>
    </row>
    <row r="57" spans="1:21" ht="19.149999999999999" hidden="1" customHeight="1">
      <c r="A57" s="65"/>
      <c r="B57" s="66"/>
      <c r="C57" s="66"/>
      <c r="D57" s="67"/>
      <c r="E57" s="69"/>
      <c r="F57" s="67"/>
      <c r="G57" s="69"/>
      <c r="H57" s="205"/>
      <c r="I57" s="67"/>
      <c r="J57" s="68"/>
      <c r="K57" s="69"/>
      <c r="L57" s="69"/>
      <c r="M57" s="68"/>
      <c r="N57" s="67"/>
      <c r="O57" s="68"/>
      <c r="P57" s="69"/>
      <c r="Q57" s="69"/>
      <c r="R57" s="68"/>
      <c r="S57" s="67"/>
      <c r="T57" s="68"/>
      <c r="U57" s="205"/>
    </row>
    <row r="58" spans="1:21" ht="15.75" customHeight="1">
      <c r="A58" s="542"/>
      <c r="B58" s="542"/>
      <c r="C58" s="228"/>
      <c r="D58" s="70"/>
      <c r="E58" s="71"/>
      <c r="F58" s="70"/>
      <c r="G58" s="71"/>
      <c r="I58" s="70"/>
      <c r="J58" s="71"/>
      <c r="K58" s="71"/>
      <c r="L58" s="71"/>
      <c r="N58" s="70"/>
      <c r="O58" s="71"/>
      <c r="P58" s="71"/>
      <c r="Q58" s="71"/>
      <c r="S58" s="70"/>
    </row>
    <row r="59" spans="1:21" ht="18.75" customHeight="1">
      <c r="A59" s="72"/>
      <c r="B59" s="485" t="s">
        <v>114</v>
      </c>
      <c r="C59" s="486"/>
      <c r="D59" s="486"/>
      <c r="E59" s="486"/>
      <c r="F59" s="486"/>
      <c r="G59" s="486"/>
      <c r="H59" s="486"/>
      <c r="I59" s="487"/>
      <c r="J59" s="75"/>
      <c r="K59" s="75"/>
      <c r="L59" s="75"/>
      <c r="M59" s="76"/>
      <c r="O59" s="75"/>
      <c r="P59" s="75"/>
      <c r="Q59" s="75"/>
      <c r="R59" s="76"/>
      <c r="T59" s="76"/>
      <c r="U59" s="76"/>
    </row>
    <row r="60" spans="1:21" ht="13.5" customHeight="1">
      <c r="A60" s="53"/>
      <c r="D60" s="53"/>
      <c r="E60" s="53"/>
      <c r="F60" s="53"/>
      <c r="G60" s="53"/>
      <c r="H60" s="53"/>
      <c r="I60" s="53"/>
      <c r="J60" s="53"/>
      <c r="K60" s="53"/>
      <c r="L60" s="53"/>
      <c r="M60" s="53"/>
      <c r="N60" s="53"/>
      <c r="O60" s="53"/>
      <c r="P60" s="53"/>
      <c r="Q60" s="53"/>
      <c r="R60" s="53"/>
      <c r="S60" s="53"/>
      <c r="T60" s="53"/>
      <c r="U60" s="53"/>
    </row>
    <row r="61" spans="1:21">
      <c r="A61" s="53"/>
      <c r="D61" s="53"/>
      <c r="E61" s="53"/>
      <c r="F61" s="53"/>
      <c r="G61" s="53"/>
      <c r="H61" s="53"/>
      <c r="I61" s="53"/>
      <c r="J61" s="53"/>
      <c r="K61" s="53"/>
      <c r="L61" s="53"/>
      <c r="M61" s="53"/>
      <c r="N61" s="53"/>
      <c r="O61" s="53"/>
      <c r="P61" s="53"/>
      <c r="Q61" s="53"/>
      <c r="R61" s="53"/>
      <c r="S61" s="53"/>
      <c r="T61" s="53"/>
      <c r="U61" s="53"/>
    </row>
    <row r="62" spans="1:21">
      <c r="A62" s="53"/>
      <c r="D62" s="53"/>
      <c r="E62" s="53"/>
      <c r="F62" s="53"/>
      <c r="G62" s="53"/>
      <c r="H62" s="53"/>
      <c r="I62" s="53"/>
      <c r="J62" s="53"/>
      <c r="K62" s="53"/>
      <c r="L62" s="53"/>
      <c r="M62" s="53"/>
      <c r="N62" s="53"/>
      <c r="O62" s="53"/>
      <c r="P62" s="53"/>
      <c r="Q62" s="53"/>
      <c r="R62" s="53"/>
      <c r="S62" s="53"/>
      <c r="T62" s="53"/>
      <c r="U62" s="53"/>
    </row>
    <row r="63" spans="1:21">
      <c r="A63" s="53"/>
      <c r="D63" s="53"/>
      <c r="E63" s="53"/>
      <c r="F63" s="53"/>
      <c r="G63" s="53"/>
      <c r="H63" s="53"/>
      <c r="I63" s="53"/>
      <c r="J63" s="53"/>
      <c r="K63" s="53"/>
      <c r="L63" s="53"/>
      <c r="M63" s="53"/>
      <c r="N63" s="53"/>
      <c r="O63" s="53"/>
      <c r="P63" s="53"/>
      <c r="Q63" s="53"/>
      <c r="R63" s="53"/>
      <c r="S63" s="53"/>
      <c r="T63" s="53"/>
      <c r="U63" s="53"/>
    </row>
    <row r="64" spans="1:21">
      <c r="A64" s="53"/>
      <c r="D64" s="53"/>
      <c r="E64" s="53"/>
      <c r="F64" s="53"/>
      <c r="G64" s="53"/>
      <c r="H64" s="53"/>
      <c r="I64" s="53"/>
      <c r="J64" s="53"/>
      <c r="K64" s="53"/>
      <c r="L64" s="53"/>
      <c r="M64" s="53"/>
      <c r="N64" s="53"/>
      <c r="O64" s="53"/>
      <c r="P64" s="53"/>
      <c r="Q64" s="53"/>
      <c r="R64" s="53"/>
      <c r="S64" s="53"/>
      <c r="T64" s="53"/>
      <c r="U64" s="53"/>
    </row>
    <row r="65" spans="1:21">
      <c r="A65" s="53"/>
      <c r="D65" s="53"/>
      <c r="E65" s="53"/>
      <c r="F65" s="53"/>
      <c r="G65" s="53"/>
      <c r="H65" s="53"/>
      <c r="I65" s="53"/>
      <c r="J65" s="53"/>
      <c r="K65" s="53"/>
      <c r="L65" s="53"/>
      <c r="M65" s="53"/>
      <c r="N65" s="53"/>
      <c r="O65" s="53"/>
      <c r="P65" s="53"/>
      <c r="Q65" s="53"/>
      <c r="R65" s="53"/>
      <c r="S65" s="53"/>
      <c r="T65" s="53"/>
      <c r="U65" s="53"/>
    </row>
    <row r="66" spans="1:21">
      <c r="A66" s="53"/>
      <c r="D66" s="53"/>
      <c r="E66" s="53"/>
      <c r="F66" s="53"/>
      <c r="G66" s="53"/>
      <c r="H66" s="53"/>
      <c r="I66" s="53"/>
      <c r="J66" s="53"/>
      <c r="K66" s="53"/>
      <c r="L66" s="53"/>
      <c r="M66" s="53"/>
      <c r="N66" s="53"/>
      <c r="O66" s="53"/>
      <c r="P66" s="53"/>
      <c r="Q66" s="53"/>
      <c r="R66" s="53"/>
      <c r="S66" s="53"/>
      <c r="T66" s="53"/>
      <c r="U66" s="53"/>
    </row>
    <row r="67" spans="1:21">
      <c r="A67" s="53"/>
      <c r="D67" s="53"/>
      <c r="E67" s="53"/>
      <c r="F67" s="53"/>
      <c r="G67" s="53"/>
      <c r="H67" s="53"/>
      <c r="I67" s="53"/>
      <c r="J67" s="53"/>
      <c r="K67" s="53"/>
      <c r="L67" s="53"/>
      <c r="M67" s="53"/>
      <c r="N67" s="53"/>
      <c r="O67" s="53"/>
      <c r="P67" s="53"/>
      <c r="Q67" s="53"/>
      <c r="R67" s="53"/>
      <c r="S67" s="53"/>
      <c r="T67" s="53"/>
      <c r="U67" s="53"/>
    </row>
    <row r="68" spans="1:21">
      <c r="A68" s="53"/>
      <c r="D68" s="53"/>
      <c r="E68" s="53"/>
      <c r="F68" s="53"/>
      <c r="G68" s="53"/>
      <c r="H68" s="53"/>
      <c r="I68" s="53"/>
      <c r="J68" s="53"/>
      <c r="K68" s="53"/>
      <c r="L68" s="53"/>
      <c r="M68" s="53"/>
      <c r="N68" s="53"/>
      <c r="O68" s="53"/>
      <c r="P68" s="53"/>
      <c r="Q68" s="53"/>
      <c r="R68" s="53"/>
      <c r="S68" s="53"/>
      <c r="T68" s="53"/>
      <c r="U68" s="53"/>
    </row>
    <row r="69" spans="1:21">
      <c r="A69" s="53"/>
      <c r="D69" s="53"/>
      <c r="E69" s="53"/>
      <c r="F69" s="53"/>
      <c r="G69" s="53"/>
      <c r="H69" s="53"/>
      <c r="I69" s="53"/>
      <c r="J69" s="53"/>
      <c r="K69" s="53"/>
      <c r="L69" s="53"/>
      <c r="M69" s="53"/>
      <c r="N69" s="53"/>
      <c r="O69" s="53"/>
      <c r="P69" s="53"/>
      <c r="Q69" s="53"/>
      <c r="R69" s="53"/>
      <c r="S69" s="53"/>
      <c r="T69" s="53"/>
      <c r="U69" s="53"/>
    </row>
    <row r="70" spans="1:21">
      <c r="A70" s="53"/>
      <c r="D70" s="53"/>
      <c r="E70" s="53"/>
      <c r="F70" s="53"/>
      <c r="G70" s="53"/>
      <c r="H70" s="53"/>
      <c r="I70" s="53"/>
      <c r="J70" s="53"/>
      <c r="K70" s="53"/>
      <c r="L70" s="53"/>
      <c r="M70" s="53"/>
      <c r="N70" s="53"/>
      <c r="O70" s="53"/>
      <c r="P70" s="53"/>
      <c r="Q70" s="53"/>
      <c r="R70" s="53"/>
      <c r="S70" s="53"/>
      <c r="T70" s="53"/>
      <c r="U70" s="53"/>
    </row>
    <row r="71" spans="1:21">
      <c r="A71" s="53"/>
      <c r="D71" s="53"/>
      <c r="E71" s="53"/>
      <c r="F71" s="53"/>
      <c r="G71" s="53"/>
      <c r="H71" s="53"/>
      <c r="I71" s="53"/>
      <c r="J71" s="53"/>
      <c r="K71" s="53"/>
      <c r="L71" s="53"/>
      <c r="M71" s="53"/>
      <c r="N71" s="53"/>
      <c r="O71" s="53"/>
      <c r="P71" s="53"/>
      <c r="Q71" s="53"/>
      <c r="R71" s="53"/>
      <c r="S71" s="53"/>
      <c r="T71" s="53"/>
      <c r="U71" s="53"/>
    </row>
    <row r="72" spans="1:21">
      <c r="A72" s="53"/>
      <c r="D72" s="53"/>
      <c r="E72" s="53"/>
      <c r="F72" s="53"/>
      <c r="G72" s="53"/>
      <c r="H72" s="53"/>
      <c r="I72" s="53"/>
      <c r="J72" s="53"/>
      <c r="K72" s="53"/>
      <c r="L72" s="53"/>
      <c r="M72" s="53"/>
      <c r="N72" s="53"/>
      <c r="O72" s="53"/>
      <c r="P72" s="53"/>
      <c r="Q72" s="53"/>
      <c r="R72" s="53"/>
      <c r="S72" s="53"/>
      <c r="T72" s="53"/>
      <c r="U72" s="53"/>
    </row>
    <row r="73" spans="1:21">
      <c r="A73" s="53"/>
      <c r="D73" s="53"/>
      <c r="E73" s="53"/>
      <c r="F73" s="53"/>
      <c r="G73" s="53"/>
      <c r="H73" s="53"/>
      <c r="I73" s="53"/>
      <c r="J73" s="53"/>
      <c r="K73" s="53"/>
      <c r="L73" s="53"/>
      <c r="M73" s="53"/>
      <c r="N73" s="53"/>
      <c r="O73" s="53"/>
      <c r="P73" s="53"/>
      <c r="Q73" s="53"/>
      <c r="R73" s="53"/>
      <c r="S73" s="53"/>
      <c r="T73" s="53"/>
      <c r="U73" s="53"/>
    </row>
    <row r="74" spans="1:21">
      <c r="A74" s="53"/>
      <c r="D74" s="53"/>
      <c r="E74" s="53"/>
      <c r="F74" s="53"/>
      <c r="G74" s="53"/>
      <c r="H74" s="53"/>
      <c r="I74" s="53"/>
      <c r="J74" s="53"/>
      <c r="K74" s="53"/>
      <c r="L74" s="53"/>
      <c r="M74" s="53"/>
      <c r="N74" s="53"/>
      <c r="O74" s="53"/>
      <c r="P74" s="53"/>
      <c r="Q74" s="53"/>
      <c r="R74" s="53"/>
      <c r="S74" s="53"/>
      <c r="T74" s="53"/>
      <c r="U74" s="53"/>
    </row>
    <row r="75" spans="1:21">
      <c r="A75" s="53"/>
      <c r="D75" s="53"/>
      <c r="E75" s="53"/>
      <c r="F75" s="53"/>
      <c r="G75" s="53"/>
      <c r="H75" s="53"/>
      <c r="I75" s="53"/>
      <c r="J75" s="53"/>
      <c r="K75" s="53"/>
      <c r="L75" s="53"/>
      <c r="M75" s="53"/>
      <c r="N75" s="53"/>
      <c r="O75" s="53"/>
      <c r="P75" s="53"/>
      <c r="Q75" s="53"/>
      <c r="R75" s="53"/>
      <c r="S75" s="53"/>
      <c r="T75" s="53"/>
      <c r="U75" s="53"/>
    </row>
    <row r="76" spans="1:21">
      <c r="A76" s="53"/>
      <c r="D76" s="53"/>
      <c r="E76" s="53"/>
      <c r="F76" s="53"/>
      <c r="G76" s="53"/>
      <c r="H76" s="53"/>
      <c r="I76" s="53"/>
      <c r="J76" s="53"/>
      <c r="K76" s="53"/>
      <c r="L76" s="53"/>
      <c r="M76" s="53"/>
      <c r="N76" s="53"/>
      <c r="O76" s="53"/>
      <c r="P76" s="53"/>
      <c r="Q76" s="53"/>
      <c r="R76" s="53"/>
      <c r="S76" s="53"/>
      <c r="T76" s="53"/>
      <c r="U76" s="53"/>
    </row>
  </sheetData>
  <mergeCells count="11">
    <mergeCell ref="A58:B58"/>
    <mergeCell ref="B59:I59"/>
    <mergeCell ref="A1:U1"/>
    <mergeCell ref="A4:A6"/>
    <mergeCell ref="B4:B6"/>
    <mergeCell ref="C4:C6"/>
    <mergeCell ref="D4:H4"/>
    <mergeCell ref="I4:T4"/>
    <mergeCell ref="U4:U6"/>
    <mergeCell ref="D5:H5"/>
    <mergeCell ref="I5:T5"/>
  </mergeCells>
  <printOptions horizontalCentered="1"/>
  <pageMargins left="0.51181102362204722" right="0.39370078740157483" top="0.74803149606299213" bottom="0.35433070866141736" header="0.31496062992125984" footer="0.31496062992125984"/>
  <pageSetup paperSize="9" scale="9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0"/>
  <sheetViews>
    <sheetView zoomScale="80" zoomScaleNormal="80" zoomScaleSheetLayoutView="100" workbookViewId="0">
      <pane xSplit="3" ySplit="7" topLeftCell="D8" activePane="bottomRight" state="frozen"/>
      <selection activeCell="D62" sqref="D62"/>
      <selection pane="topRight" activeCell="D62" sqref="D62"/>
      <selection pane="bottomLeft" activeCell="D62" sqref="D62"/>
      <selection pane="bottomRight" activeCell="D62" sqref="D62"/>
    </sheetView>
  </sheetViews>
  <sheetFormatPr defaultColWidth="9.28515625" defaultRowHeight="16.5"/>
  <cols>
    <col min="1" max="1" width="6" style="109" customWidth="1"/>
    <col min="2" max="2" width="16" style="109" customWidth="1"/>
    <col min="3" max="3" width="13.7109375" style="96" customWidth="1"/>
    <col min="4" max="7" width="11.42578125" style="124" customWidth="1"/>
    <col min="8" max="8" width="11.42578125" style="96" customWidth="1"/>
    <col min="9" max="9" width="1.28515625" style="124" hidden="1" customWidth="1"/>
    <col min="10" max="13" width="13.28515625" style="124" customWidth="1"/>
    <col min="14" max="20" width="12.28515625" style="124" hidden="1" customWidth="1"/>
    <col min="21" max="22" width="12.28515625" style="96" hidden="1" customWidth="1"/>
    <col min="23" max="23" width="44" style="96" customWidth="1"/>
    <col min="24" max="24" width="12.7109375" style="96" customWidth="1"/>
    <col min="25" max="16384" width="9.28515625" style="96"/>
  </cols>
  <sheetData>
    <row r="1" spans="1:25" ht="24.75" customHeight="1">
      <c r="A1" s="566" t="s">
        <v>119</v>
      </c>
      <c r="B1" s="566"/>
      <c r="C1" s="566"/>
      <c r="D1" s="566"/>
      <c r="E1" s="566"/>
      <c r="F1" s="566"/>
      <c r="G1" s="566"/>
      <c r="H1" s="566"/>
      <c r="I1" s="566"/>
      <c r="J1" s="566"/>
      <c r="K1" s="566"/>
      <c r="L1" s="566"/>
      <c r="M1" s="566"/>
      <c r="N1" s="566"/>
      <c r="O1" s="566"/>
      <c r="P1" s="566"/>
      <c r="Q1" s="566"/>
      <c r="R1" s="566"/>
      <c r="S1" s="566"/>
      <c r="T1" s="566"/>
      <c r="U1" s="566"/>
      <c r="V1" s="566"/>
      <c r="W1" s="566"/>
    </row>
    <row r="2" spans="1:25" ht="18.75" customHeight="1">
      <c r="C2" s="123"/>
      <c r="E2" s="125"/>
      <c r="G2" s="125"/>
      <c r="P2" s="125"/>
      <c r="Q2" s="125"/>
      <c r="S2" s="125"/>
      <c r="T2" s="125"/>
    </row>
    <row r="3" spans="1:25" ht="18.75" customHeight="1">
      <c r="C3" s="123"/>
      <c r="E3" s="125"/>
      <c r="G3" s="125"/>
      <c r="P3" s="125"/>
      <c r="Q3" s="125"/>
      <c r="S3" s="125"/>
      <c r="T3" s="125"/>
      <c r="W3" s="126" t="s">
        <v>10</v>
      </c>
    </row>
    <row r="4" spans="1:25" s="127" customFormat="1" ht="24.75" customHeight="1">
      <c r="A4" s="544" t="s">
        <v>1</v>
      </c>
      <c r="B4" s="544" t="s">
        <v>29</v>
      </c>
      <c r="C4" s="544" t="s">
        <v>30</v>
      </c>
      <c r="D4" s="567" t="s">
        <v>120</v>
      </c>
      <c r="E4" s="568"/>
      <c r="F4" s="568"/>
      <c r="G4" s="568"/>
      <c r="H4" s="568"/>
      <c r="I4" s="567" t="s">
        <v>121</v>
      </c>
      <c r="J4" s="568"/>
      <c r="K4" s="568"/>
      <c r="L4" s="568"/>
      <c r="M4" s="568"/>
      <c r="N4" s="568"/>
      <c r="O4" s="568"/>
      <c r="P4" s="568"/>
      <c r="Q4" s="568"/>
      <c r="R4" s="568"/>
      <c r="S4" s="568"/>
      <c r="T4" s="568"/>
      <c r="U4" s="568"/>
      <c r="V4" s="568"/>
      <c r="W4" s="569" t="s">
        <v>28</v>
      </c>
    </row>
    <row r="5" spans="1:25" s="99" customFormat="1" ht="25.15" customHeight="1">
      <c r="A5" s="545"/>
      <c r="B5" s="545"/>
      <c r="C5" s="545"/>
      <c r="D5" s="567" t="s">
        <v>19</v>
      </c>
      <c r="E5" s="568"/>
      <c r="F5" s="568"/>
      <c r="G5" s="568"/>
      <c r="H5" s="568"/>
      <c r="I5" s="567" t="s">
        <v>19</v>
      </c>
      <c r="J5" s="568"/>
      <c r="K5" s="568"/>
      <c r="L5" s="568"/>
      <c r="M5" s="568"/>
      <c r="N5" s="568"/>
      <c r="O5" s="568"/>
      <c r="P5" s="568"/>
      <c r="Q5" s="568"/>
      <c r="R5" s="568"/>
      <c r="S5" s="568"/>
      <c r="T5" s="568"/>
      <c r="U5" s="568"/>
      <c r="V5" s="568"/>
      <c r="W5" s="570"/>
      <c r="X5" s="39"/>
      <c r="Y5" s="39"/>
    </row>
    <row r="6" spans="1:25" s="99" customFormat="1" ht="25.5" customHeight="1">
      <c r="A6" s="546"/>
      <c r="B6" s="546"/>
      <c r="C6" s="546"/>
      <c r="D6" s="141">
        <v>1</v>
      </c>
      <c r="E6" s="141">
        <v>3</v>
      </c>
      <c r="F6" s="141">
        <v>6</v>
      </c>
      <c r="G6" s="141">
        <v>9</v>
      </c>
      <c r="H6" s="141">
        <v>12</v>
      </c>
      <c r="I6" s="141">
        <v>1</v>
      </c>
      <c r="J6" s="141">
        <v>2</v>
      </c>
      <c r="K6" s="141">
        <v>3</v>
      </c>
      <c r="L6" s="141">
        <v>5</v>
      </c>
      <c r="M6" s="141">
        <v>6</v>
      </c>
      <c r="N6" s="141">
        <v>4</v>
      </c>
      <c r="O6" s="141">
        <v>5</v>
      </c>
      <c r="P6" s="141">
        <v>6</v>
      </c>
      <c r="Q6" s="141">
        <v>7</v>
      </c>
      <c r="R6" s="141">
        <v>8</v>
      </c>
      <c r="S6" s="141">
        <v>9</v>
      </c>
      <c r="T6" s="141">
        <v>10</v>
      </c>
      <c r="U6" s="141">
        <v>11</v>
      </c>
      <c r="V6" s="141">
        <v>12</v>
      </c>
      <c r="W6" s="571"/>
      <c r="X6" s="39"/>
      <c r="Y6" s="39"/>
    </row>
    <row r="7" spans="1:25" ht="19.149999999999999" customHeight="1">
      <c r="A7" s="184" t="s">
        <v>26</v>
      </c>
      <c r="B7" s="184" t="s">
        <v>27</v>
      </c>
      <c r="C7" s="184" t="s">
        <v>31</v>
      </c>
      <c r="D7" s="184">
        <v>1</v>
      </c>
      <c r="E7" s="184">
        <v>2</v>
      </c>
      <c r="F7" s="184">
        <v>3</v>
      </c>
      <c r="G7" s="184">
        <v>4</v>
      </c>
      <c r="H7" s="184">
        <v>5</v>
      </c>
      <c r="I7" s="184">
        <v>6</v>
      </c>
      <c r="J7" s="184">
        <v>7</v>
      </c>
      <c r="K7" s="184">
        <v>8</v>
      </c>
      <c r="L7" s="184">
        <v>9</v>
      </c>
      <c r="M7" s="184">
        <v>10</v>
      </c>
      <c r="N7" s="184">
        <v>9</v>
      </c>
      <c r="O7" s="184">
        <v>10</v>
      </c>
      <c r="P7" s="184">
        <v>11</v>
      </c>
      <c r="Q7" s="184">
        <v>12</v>
      </c>
      <c r="R7" s="184">
        <v>13</v>
      </c>
      <c r="S7" s="184">
        <v>14</v>
      </c>
      <c r="T7" s="184">
        <v>15</v>
      </c>
      <c r="U7" s="184">
        <v>16</v>
      </c>
      <c r="V7" s="184">
        <v>17</v>
      </c>
      <c r="W7" s="184">
        <v>18</v>
      </c>
      <c r="X7" s="43"/>
      <c r="Y7" s="44"/>
    </row>
    <row r="8" spans="1:25" ht="19.149999999999999" customHeight="1">
      <c r="A8" s="128">
        <v>1</v>
      </c>
      <c r="B8" s="128" t="s">
        <v>41</v>
      </c>
      <c r="C8" s="129" t="s">
        <v>122</v>
      </c>
      <c r="D8" s="151">
        <v>3.7</v>
      </c>
      <c r="E8" s="151">
        <v>4.3</v>
      </c>
      <c r="F8" s="151">
        <v>3.8</v>
      </c>
      <c r="G8" s="151">
        <v>3.1</v>
      </c>
      <c r="H8" s="151">
        <v>3.6</v>
      </c>
      <c r="I8" s="151"/>
      <c r="J8" s="151">
        <v>1.1000000000000001</v>
      </c>
      <c r="K8" s="151">
        <v>0.7</v>
      </c>
      <c r="L8" s="151">
        <v>1</v>
      </c>
      <c r="M8" s="151">
        <v>1.3</v>
      </c>
      <c r="N8" s="151"/>
      <c r="O8" s="151"/>
      <c r="P8" s="151"/>
      <c r="Q8" s="151"/>
      <c r="R8" s="151"/>
      <c r="S8" s="151"/>
      <c r="T8" s="151"/>
      <c r="U8" s="151"/>
      <c r="V8" s="151"/>
      <c r="W8" s="322" t="s">
        <v>123</v>
      </c>
      <c r="X8" s="43"/>
      <c r="Y8" s="44"/>
    </row>
    <row r="9" spans="1:25" ht="19.149999999999999" customHeight="1">
      <c r="A9" s="128">
        <v>2</v>
      </c>
      <c r="B9" s="128" t="s">
        <v>43</v>
      </c>
      <c r="C9" s="129" t="s">
        <v>44</v>
      </c>
      <c r="D9" s="151">
        <v>3.9</v>
      </c>
      <c r="E9" s="151">
        <v>3.9</v>
      </c>
      <c r="F9" s="151">
        <v>2.6</v>
      </c>
      <c r="G9" s="151">
        <v>1.8</v>
      </c>
      <c r="H9" s="151">
        <v>1.9</v>
      </c>
      <c r="I9" s="151"/>
      <c r="J9" s="151">
        <v>1.2</v>
      </c>
      <c r="K9" s="151">
        <v>1</v>
      </c>
      <c r="L9" s="151" t="s">
        <v>124</v>
      </c>
      <c r="M9" s="151">
        <v>1.3</v>
      </c>
      <c r="N9" s="151"/>
      <c r="O9" s="151"/>
      <c r="P9" s="151"/>
      <c r="Q9" s="151"/>
      <c r="R9" s="151"/>
      <c r="S9" s="151"/>
      <c r="T9" s="151"/>
      <c r="U9" s="151"/>
      <c r="V9" s="151"/>
      <c r="W9" s="322" t="s">
        <v>123</v>
      </c>
      <c r="X9" s="43"/>
      <c r="Y9" s="44"/>
    </row>
    <row r="10" spans="1:25" ht="19.149999999999999" customHeight="1">
      <c r="A10" s="128">
        <v>3</v>
      </c>
      <c r="B10" s="128" t="s">
        <v>45</v>
      </c>
      <c r="C10" s="129" t="s">
        <v>95</v>
      </c>
      <c r="D10" s="151">
        <v>4.5</v>
      </c>
      <c r="E10" s="151">
        <v>3.1</v>
      </c>
      <c r="F10" s="151">
        <v>3.7</v>
      </c>
      <c r="G10" s="151">
        <v>3.2</v>
      </c>
      <c r="H10" s="151">
        <v>4.3</v>
      </c>
      <c r="I10" s="151"/>
      <c r="J10" s="151">
        <v>-0.5</v>
      </c>
      <c r="K10" s="151">
        <v>-0.3</v>
      </c>
      <c r="L10" s="151">
        <v>0.2</v>
      </c>
      <c r="M10" s="151">
        <v>0.2</v>
      </c>
      <c r="N10" s="151"/>
      <c r="O10" s="151"/>
      <c r="P10" s="151"/>
      <c r="Q10" s="151"/>
      <c r="R10" s="151"/>
      <c r="S10" s="151"/>
      <c r="T10" s="151"/>
      <c r="U10" s="151"/>
      <c r="V10" s="151"/>
      <c r="W10" s="322" t="s">
        <v>123</v>
      </c>
      <c r="X10" s="43"/>
      <c r="Y10" s="44"/>
    </row>
    <row r="11" spans="1:25" ht="19.149999999999999" customHeight="1">
      <c r="A11" s="128">
        <v>4</v>
      </c>
      <c r="B11" s="128" t="s">
        <v>47</v>
      </c>
      <c r="C11" s="129" t="s">
        <v>48</v>
      </c>
      <c r="D11" s="151">
        <v>4</v>
      </c>
      <c r="E11" s="151">
        <v>2.9</v>
      </c>
      <c r="F11" s="151">
        <v>2</v>
      </c>
      <c r="G11" s="151">
        <v>1.2</v>
      </c>
      <c r="H11" s="151">
        <v>1.7</v>
      </c>
      <c r="I11" s="151"/>
      <c r="J11" s="151">
        <v>-0.4</v>
      </c>
      <c r="K11" s="151">
        <v>0</v>
      </c>
      <c r="L11" s="151">
        <v>0</v>
      </c>
      <c r="M11" s="151">
        <v>-0.3</v>
      </c>
      <c r="N11" s="151"/>
      <c r="O11" s="151"/>
      <c r="P11" s="151"/>
      <c r="Q11" s="151"/>
      <c r="R11" s="151"/>
      <c r="S11" s="151"/>
      <c r="T11" s="151"/>
      <c r="U11" s="151"/>
      <c r="V11" s="151"/>
      <c r="W11" s="322" t="s">
        <v>123</v>
      </c>
      <c r="X11" s="43"/>
      <c r="Y11" s="44"/>
    </row>
    <row r="12" spans="1:25" ht="19.149999999999999" customHeight="1">
      <c r="A12" s="128">
        <v>5</v>
      </c>
      <c r="B12" s="128" t="s">
        <v>49</v>
      </c>
      <c r="C12" s="129" t="s">
        <v>125</v>
      </c>
      <c r="D12" s="151">
        <v>4.0999999999999996</v>
      </c>
      <c r="E12" s="151">
        <v>3</v>
      </c>
      <c r="F12" s="151">
        <v>2.9</v>
      </c>
      <c r="G12" s="151">
        <v>2.2000000000000002</v>
      </c>
      <c r="H12" s="151">
        <v>2.5</v>
      </c>
      <c r="I12" s="151"/>
      <c r="J12" s="151">
        <v>0.4</v>
      </c>
      <c r="K12" s="151">
        <v>0.5</v>
      </c>
      <c r="L12" s="151">
        <v>0.5</v>
      </c>
      <c r="M12" s="151">
        <v>0.5</v>
      </c>
      <c r="N12" s="151"/>
      <c r="O12" s="151"/>
      <c r="P12" s="151"/>
      <c r="Q12" s="151"/>
      <c r="R12" s="151"/>
      <c r="S12" s="151"/>
      <c r="T12" s="151"/>
      <c r="U12" s="151"/>
      <c r="V12" s="151"/>
      <c r="W12" s="322" t="s">
        <v>126</v>
      </c>
      <c r="X12" s="43"/>
      <c r="Y12" s="44"/>
    </row>
    <row r="13" spans="1:25" ht="19.149999999999999" customHeight="1">
      <c r="A13" s="128">
        <v>6</v>
      </c>
      <c r="B13" s="128" t="s">
        <v>55</v>
      </c>
      <c r="C13" s="129" t="s">
        <v>56</v>
      </c>
      <c r="D13" s="151">
        <v>5.0999999999999996</v>
      </c>
      <c r="E13" s="151">
        <v>5.0999999999999996</v>
      </c>
      <c r="F13" s="151">
        <v>4.5</v>
      </c>
      <c r="G13" s="151">
        <v>3.5</v>
      </c>
      <c r="H13" s="151">
        <v>3.2</v>
      </c>
      <c r="I13" s="151"/>
      <c r="J13" s="151">
        <v>5.0999999999999996</v>
      </c>
      <c r="K13" s="151">
        <v>5.3</v>
      </c>
      <c r="L13" s="151">
        <v>5.6</v>
      </c>
      <c r="M13" s="151">
        <v>5.5</v>
      </c>
      <c r="N13" s="151"/>
      <c r="O13" s="151"/>
      <c r="P13" s="151"/>
      <c r="Q13" s="151"/>
      <c r="R13" s="151"/>
      <c r="S13" s="151"/>
      <c r="T13" s="151"/>
      <c r="U13" s="151"/>
      <c r="V13" s="151"/>
      <c r="W13" s="322" t="s">
        <v>127</v>
      </c>
      <c r="X13" s="43"/>
      <c r="Y13" s="44"/>
    </row>
    <row r="14" spans="1:25" ht="19.149999999999999" customHeight="1">
      <c r="A14" s="128">
        <v>7</v>
      </c>
      <c r="B14" s="128" t="s">
        <v>57</v>
      </c>
      <c r="C14" s="129" t="s">
        <v>128</v>
      </c>
      <c r="D14" s="151">
        <v>7</v>
      </c>
      <c r="E14" s="151">
        <v>7</v>
      </c>
      <c r="F14" s="151">
        <v>7</v>
      </c>
      <c r="G14" s="151">
        <v>7.2</v>
      </c>
      <c r="H14" s="151">
        <v>6.8</v>
      </c>
      <c r="I14" s="151"/>
      <c r="J14" s="151">
        <v>6</v>
      </c>
      <c r="K14" s="151">
        <v>6</v>
      </c>
      <c r="L14" s="151">
        <v>6</v>
      </c>
      <c r="M14" s="151">
        <v>6</v>
      </c>
      <c r="N14" s="151"/>
      <c r="O14" s="151"/>
      <c r="P14" s="151"/>
      <c r="Q14" s="151"/>
      <c r="R14" s="151"/>
      <c r="S14" s="151"/>
      <c r="T14" s="151"/>
      <c r="U14" s="151"/>
      <c r="V14" s="151"/>
      <c r="W14" s="322" t="s">
        <v>127</v>
      </c>
      <c r="X14" s="43"/>
      <c r="Y14" s="44"/>
    </row>
    <row r="15" spans="1:25" ht="19.149999999999999" customHeight="1">
      <c r="A15" s="128">
        <v>8</v>
      </c>
      <c r="B15" s="128" t="s">
        <v>59</v>
      </c>
      <c r="C15" s="129" t="s">
        <v>60</v>
      </c>
      <c r="D15" s="151">
        <v>2.5</v>
      </c>
      <c r="E15" s="151">
        <v>2.4</v>
      </c>
      <c r="F15" s="151">
        <v>2</v>
      </c>
      <c r="G15" s="151">
        <v>1.4</v>
      </c>
      <c r="H15" s="151">
        <v>1.6</v>
      </c>
      <c r="I15" s="151"/>
      <c r="J15" s="151">
        <v>1.3</v>
      </c>
      <c r="K15" s="151">
        <v>1.2</v>
      </c>
      <c r="L15" s="151">
        <v>1</v>
      </c>
      <c r="M15" s="151">
        <v>1</v>
      </c>
      <c r="N15" s="151"/>
      <c r="O15" s="151"/>
      <c r="P15" s="151"/>
      <c r="Q15" s="151"/>
      <c r="R15" s="151"/>
      <c r="S15" s="151"/>
      <c r="T15" s="151"/>
      <c r="U15" s="151"/>
      <c r="V15" s="151"/>
      <c r="W15" s="322" t="s">
        <v>127</v>
      </c>
      <c r="X15" s="43"/>
      <c r="Y15" s="44"/>
    </row>
    <row r="16" spans="1:25" ht="19.149999999999999" customHeight="1">
      <c r="A16" s="128">
        <v>9</v>
      </c>
      <c r="B16" s="128" t="s">
        <v>61</v>
      </c>
      <c r="C16" s="129" t="s">
        <v>129</v>
      </c>
      <c r="D16" s="151">
        <v>3</v>
      </c>
      <c r="E16" s="151">
        <v>3</v>
      </c>
      <c r="F16" s="151">
        <v>3</v>
      </c>
      <c r="G16" s="151">
        <v>2.7</v>
      </c>
      <c r="H16" s="151">
        <v>2.6</v>
      </c>
      <c r="I16" s="151"/>
      <c r="J16" s="151">
        <v>1.6</v>
      </c>
      <c r="K16" s="151">
        <v>1.4</v>
      </c>
      <c r="L16" s="151">
        <v>1.2</v>
      </c>
      <c r="M16" s="151">
        <v>1.2</v>
      </c>
      <c r="N16" s="151"/>
      <c r="O16" s="151"/>
      <c r="P16" s="151"/>
      <c r="Q16" s="151"/>
      <c r="R16" s="151"/>
      <c r="S16" s="151"/>
      <c r="T16" s="151"/>
      <c r="U16" s="151"/>
      <c r="V16" s="151"/>
      <c r="W16" s="322" t="s">
        <v>130</v>
      </c>
      <c r="X16" s="43"/>
      <c r="Y16" s="44"/>
    </row>
    <row r="17" spans="1:25" ht="19.149999999999999" customHeight="1">
      <c r="A17" s="128">
        <v>10</v>
      </c>
      <c r="B17" s="128" t="s">
        <v>63</v>
      </c>
      <c r="C17" s="129" t="s">
        <v>64</v>
      </c>
      <c r="D17" s="151">
        <v>3</v>
      </c>
      <c r="E17" s="151">
        <v>4.0999999999999996</v>
      </c>
      <c r="F17" s="151">
        <v>4.0999999999999996</v>
      </c>
      <c r="G17" s="151">
        <v>3.9</v>
      </c>
      <c r="H17" s="151">
        <v>3.8</v>
      </c>
      <c r="I17" s="151"/>
      <c r="J17" s="151">
        <v>1.8</v>
      </c>
      <c r="K17" s="151">
        <v>1.8</v>
      </c>
      <c r="L17" s="151">
        <v>1.7</v>
      </c>
      <c r="M17" s="151">
        <v>1.7</v>
      </c>
      <c r="N17" s="151"/>
      <c r="O17" s="151"/>
      <c r="P17" s="151"/>
      <c r="Q17" s="151"/>
      <c r="R17" s="151"/>
      <c r="S17" s="151"/>
      <c r="T17" s="151"/>
      <c r="U17" s="151"/>
      <c r="V17" s="151"/>
      <c r="W17" s="322" t="s">
        <v>123</v>
      </c>
      <c r="X17" s="43"/>
      <c r="Y17" s="44"/>
    </row>
    <row r="18" spans="1:25" ht="19.149999999999999" customHeight="1">
      <c r="A18" s="104">
        <v>11</v>
      </c>
      <c r="B18" s="104" t="s">
        <v>67</v>
      </c>
      <c r="C18" s="133" t="s">
        <v>131</v>
      </c>
      <c r="D18" s="134">
        <v>4.4000000000000004</v>
      </c>
      <c r="E18" s="134">
        <v>4</v>
      </c>
      <c r="F18" s="134">
        <v>3.7</v>
      </c>
      <c r="G18" s="134">
        <v>3.5</v>
      </c>
      <c r="H18" s="134">
        <v>2.8</v>
      </c>
      <c r="I18" s="134"/>
      <c r="J18" s="134">
        <v>3.7</v>
      </c>
      <c r="K18" s="134">
        <v>3.7</v>
      </c>
      <c r="L18" s="134">
        <v>3.6</v>
      </c>
      <c r="M18" s="134">
        <v>3.6</v>
      </c>
      <c r="N18" s="134"/>
      <c r="O18" s="134"/>
      <c r="P18" s="134"/>
      <c r="Q18" s="134"/>
      <c r="R18" s="134"/>
      <c r="S18" s="134"/>
      <c r="T18" s="134"/>
      <c r="U18" s="134"/>
      <c r="V18" s="134"/>
      <c r="W18" s="323" t="s">
        <v>127</v>
      </c>
      <c r="X18" s="43"/>
      <c r="Y18" s="44"/>
    </row>
    <row r="19" spans="1:25" ht="19.149999999999999" hidden="1" customHeight="1">
      <c r="A19" s="128"/>
      <c r="B19" s="128"/>
      <c r="C19" s="129"/>
      <c r="D19" s="151"/>
      <c r="E19" s="151"/>
      <c r="F19" s="151"/>
      <c r="G19" s="151"/>
      <c r="H19" s="151"/>
      <c r="I19" s="151"/>
      <c r="J19" s="151"/>
      <c r="K19" s="151"/>
      <c r="L19" s="151"/>
      <c r="M19" s="151"/>
      <c r="N19" s="151"/>
      <c r="O19" s="151"/>
      <c r="P19" s="151"/>
      <c r="Q19" s="151"/>
      <c r="R19" s="151"/>
      <c r="S19" s="151"/>
      <c r="T19" s="151"/>
      <c r="U19" s="151"/>
      <c r="V19" s="151"/>
      <c r="W19" s="207"/>
      <c r="X19" s="43"/>
      <c r="Y19" s="44"/>
    </row>
    <row r="20" spans="1:25" ht="19.149999999999999" hidden="1" customHeight="1">
      <c r="A20" s="128"/>
      <c r="B20" s="128"/>
      <c r="C20" s="129"/>
      <c r="D20" s="151"/>
      <c r="E20" s="151"/>
      <c r="F20" s="151"/>
      <c r="G20" s="151"/>
      <c r="H20" s="151"/>
      <c r="I20" s="151"/>
      <c r="J20" s="151"/>
      <c r="K20" s="151"/>
      <c r="L20" s="151"/>
      <c r="M20" s="151"/>
      <c r="N20" s="151"/>
      <c r="O20" s="151"/>
      <c r="P20" s="151"/>
      <c r="Q20" s="151"/>
      <c r="R20" s="151"/>
      <c r="S20" s="151"/>
      <c r="T20" s="151"/>
      <c r="U20" s="151"/>
      <c r="V20" s="151"/>
      <c r="W20" s="207"/>
      <c r="X20" s="43"/>
      <c r="Y20" s="44"/>
    </row>
    <row r="21" spans="1:25" ht="19.149999999999999" hidden="1" customHeight="1">
      <c r="A21" s="128"/>
      <c r="B21" s="128"/>
      <c r="C21" s="129"/>
      <c r="D21" s="151"/>
      <c r="E21" s="151"/>
      <c r="F21" s="151"/>
      <c r="G21" s="151"/>
      <c r="H21" s="151"/>
      <c r="I21" s="151"/>
      <c r="J21" s="151"/>
      <c r="K21" s="151"/>
      <c r="L21" s="151"/>
      <c r="M21" s="151"/>
      <c r="N21" s="151"/>
      <c r="O21" s="151"/>
      <c r="P21" s="151"/>
      <c r="Q21" s="151"/>
      <c r="R21" s="151"/>
      <c r="S21" s="151"/>
      <c r="T21" s="151"/>
      <c r="U21" s="151"/>
      <c r="V21" s="151"/>
      <c r="W21" s="207"/>
      <c r="X21" s="43"/>
      <c r="Y21" s="44"/>
    </row>
    <row r="22" spans="1:25" ht="19.149999999999999" hidden="1" customHeight="1">
      <c r="A22" s="128"/>
      <c r="B22" s="128"/>
      <c r="C22" s="129"/>
      <c r="D22" s="151"/>
      <c r="E22" s="151"/>
      <c r="F22" s="151"/>
      <c r="G22" s="151"/>
      <c r="H22" s="151"/>
      <c r="I22" s="151"/>
      <c r="J22" s="151"/>
      <c r="K22" s="151"/>
      <c r="L22" s="151"/>
      <c r="M22" s="151"/>
      <c r="N22" s="151"/>
      <c r="O22" s="151"/>
      <c r="P22" s="151"/>
      <c r="Q22" s="151"/>
      <c r="R22" s="151"/>
      <c r="S22" s="151"/>
      <c r="T22" s="151"/>
      <c r="U22" s="151"/>
      <c r="V22" s="151"/>
      <c r="W22" s="207"/>
      <c r="X22" s="43"/>
      <c r="Y22" s="44"/>
    </row>
    <row r="23" spans="1:25" ht="19.149999999999999" hidden="1" customHeight="1">
      <c r="A23" s="128"/>
      <c r="B23" s="128"/>
      <c r="C23" s="129"/>
      <c r="D23" s="151"/>
      <c r="E23" s="151"/>
      <c r="F23" s="151"/>
      <c r="G23" s="151"/>
      <c r="H23" s="151"/>
      <c r="I23" s="151"/>
      <c r="J23" s="151"/>
      <c r="K23" s="151"/>
      <c r="L23" s="151"/>
      <c r="M23" s="151"/>
      <c r="N23" s="151"/>
      <c r="O23" s="151"/>
      <c r="P23" s="151"/>
      <c r="Q23" s="151"/>
      <c r="R23" s="151"/>
      <c r="S23" s="151"/>
      <c r="T23" s="151"/>
      <c r="U23" s="151"/>
      <c r="V23" s="151"/>
      <c r="W23" s="207"/>
      <c r="X23" s="43"/>
      <c r="Y23" s="44"/>
    </row>
    <row r="24" spans="1:25" ht="19.149999999999999" hidden="1" customHeight="1">
      <c r="A24" s="128"/>
      <c r="B24" s="128"/>
      <c r="C24" s="129"/>
      <c r="D24" s="151"/>
      <c r="E24" s="151"/>
      <c r="F24" s="151"/>
      <c r="G24" s="151"/>
      <c r="H24" s="151"/>
      <c r="I24" s="151"/>
      <c r="J24" s="151"/>
      <c r="K24" s="151"/>
      <c r="L24" s="151"/>
      <c r="M24" s="151"/>
      <c r="N24" s="151"/>
      <c r="O24" s="151"/>
      <c r="P24" s="151"/>
      <c r="Q24" s="151"/>
      <c r="R24" s="151"/>
      <c r="S24" s="151"/>
      <c r="T24" s="151"/>
      <c r="U24" s="151"/>
      <c r="V24" s="151"/>
      <c r="W24" s="207"/>
      <c r="X24" s="43"/>
      <c r="Y24" s="44"/>
    </row>
    <row r="25" spans="1:25" ht="19.149999999999999" hidden="1" customHeight="1">
      <c r="A25" s="128"/>
      <c r="B25" s="128"/>
      <c r="C25" s="129"/>
      <c r="D25" s="151"/>
      <c r="E25" s="151"/>
      <c r="F25" s="151"/>
      <c r="G25" s="151"/>
      <c r="H25" s="151"/>
      <c r="I25" s="151"/>
      <c r="J25" s="151"/>
      <c r="K25" s="151"/>
      <c r="L25" s="151"/>
      <c r="M25" s="151"/>
      <c r="N25" s="151"/>
      <c r="O25" s="151"/>
      <c r="P25" s="151"/>
      <c r="Q25" s="151"/>
      <c r="R25" s="151"/>
      <c r="S25" s="151"/>
      <c r="T25" s="151"/>
      <c r="U25" s="151"/>
      <c r="V25" s="151"/>
      <c r="W25" s="207"/>
      <c r="X25" s="43"/>
      <c r="Y25" s="44"/>
    </row>
    <row r="26" spans="1:25" ht="19.149999999999999" hidden="1" customHeight="1">
      <c r="A26" s="128"/>
      <c r="B26" s="128"/>
      <c r="C26" s="129"/>
      <c r="D26" s="151"/>
      <c r="E26" s="151"/>
      <c r="F26" s="151"/>
      <c r="G26" s="151"/>
      <c r="H26" s="151"/>
      <c r="I26" s="151"/>
      <c r="J26" s="151"/>
      <c r="K26" s="151"/>
      <c r="L26" s="151"/>
      <c r="M26" s="151"/>
      <c r="N26" s="151"/>
      <c r="O26" s="151"/>
      <c r="P26" s="151"/>
      <c r="Q26" s="151"/>
      <c r="R26" s="151"/>
      <c r="S26" s="151"/>
      <c r="T26" s="151"/>
      <c r="U26" s="151"/>
      <c r="V26" s="151"/>
      <c r="W26" s="207"/>
      <c r="X26" s="43"/>
      <c r="Y26" s="44"/>
    </row>
    <row r="27" spans="1:25" ht="19.149999999999999" hidden="1" customHeight="1">
      <c r="A27" s="128"/>
      <c r="B27" s="128"/>
      <c r="C27" s="129"/>
      <c r="D27" s="151"/>
      <c r="E27" s="151"/>
      <c r="F27" s="151"/>
      <c r="G27" s="151"/>
      <c r="H27" s="151"/>
      <c r="I27" s="151"/>
      <c r="J27" s="151"/>
      <c r="K27" s="151"/>
      <c r="L27" s="151"/>
      <c r="M27" s="151"/>
      <c r="N27" s="151"/>
      <c r="O27" s="151"/>
      <c r="P27" s="151"/>
      <c r="Q27" s="151"/>
      <c r="R27" s="151"/>
      <c r="S27" s="151"/>
      <c r="T27" s="151"/>
      <c r="U27" s="151"/>
      <c r="V27" s="151"/>
      <c r="W27" s="207"/>
      <c r="X27" s="43"/>
      <c r="Y27" s="44"/>
    </row>
    <row r="28" spans="1:25" ht="19.149999999999999" hidden="1" customHeight="1">
      <c r="A28" s="128"/>
      <c r="B28" s="128"/>
      <c r="C28" s="129"/>
      <c r="D28" s="151"/>
      <c r="E28" s="151"/>
      <c r="F28" s="151"/>
      <c r="G28" s="151"/>
      <c r="H28" s="151"/>
      <c r="I28" s="151"/>
      <c r="J28" s="151"/>
      <c r="K28" s="151"/>
      <c r="L28" s="151"/>
      <c r="M28" s="151"/>
      <c r="N28" s="151"/>
      <c r="O28" s="151"/>
      <c r="P28" s="151"/>
      <c r="Q28" s="151"/>
      <c r="R28" s="151"/>
      <c r="S28" s="151"/>
      <c r="T28" s="151"/>
      <c r="U28" s="151"/>
      <c r="V28" s="151"/>
      <c r="W28" s="207"/>
      <c r="X28" s="43"/>
      <c r="Y28" s="44"/>
    </row>
    <row r="29" spans="1:25" ht="19.149999999999999" hidden="1" customHeight="1">
      <c r="A29" s="128"/>
      <c r="B29" s="128"/>
      <c r="C29" s="129"/>
      <c r="D29" s="151"/>
      <c r="E29" s="151"/>
      <c r="F29" s="151"/>
      <c r="G29" s="151"/>
      <c r="H29" s="151"/>
      <c r="I29" s="151"/>
      <c r="J29" s="151"/>
      <c r="K29" s="151"/>
      <c r="L29" s="151"/>
      <c r="M29" s="151"/>
      <c r="N29" s="151"/>
      <c r="O29" s="151"/>
      <c r="P29" s="151"/>
      <c r="Q29" s="151"/>
      <c r="R29" s="151"/>
      <c r="S29" s="151"/>
      <c r="T29" s="151"/>
      <c r="U29" s="151"/>
      <c r="V29" s="151"/>
      <c r="W29" s="207"/>
      <c r="X29" s="43"/>
      <c r="Y29" s="44"/>
    </row>
    <row r="30" spans="1:25" ht="19.149999999999999" hidden="1" customHeight="1">
      <c r="A30" s="128"/>
      <c r="B30" s="128"/>
      <c r="C30" s="129"/>
      <c r="D30" s="151"/>
      <c r="E30" s="151"/>
      <c r="F30" s="151"/>
      <c r="G30" s="151"/>
      <c r="H30" s="151"/>
      <c r="I30" s="151"/>
      <c r="J30" s="151"/>
      <c r="K30" s="151"/>
      <c r="L30" s="151"/>
      <c r="M30" s="151"/>
      <c r="N30" s="151"/>
      <c r="O30" s="151"/>
      <c r="P30" s="151"/>
      <c r="Q30" s="151"/>
      <c r="R30" s="151"/>
      <c r="S30" s="151"/>
      <c r="T30" s="151"/>
      <c r="U30" s="151"/>
      <c r="V30" s="151"/>
      <c r="W30" s="207"/>
      <c r="X30" s="43"/>
      <c r="Y30" s="44"/>
    </row>
    <row r="31" spans="1:25" ht="19.149999999999999" hidden="1" customHeight="1">
      <c r="A31" s="128"/>
      <c r="B31" s="128"/>
      <c r="C31" s="129"/>
      <c r="D31" s="151"/>
      <c r="E31" s="151"/>
      <c r="F31" s="151"/>
      <c r="G31" s="151"/>
      <c r="H31" s="151"/>
      <c r="I31" s="151"/>
      <c r="J31" s="151"/>
      <c r="K31" s="151"/>
      <c r="L31" s="151"/>
      <c r="M31" s="151"/>
      <c r="N31" s="151"/>
      <c r="O31" s="151"/>
      <c r="P31" s="151"/>
      <c r="Q31" s="151"/>
      <c r="R31" s="151"/>
      <c r="S31" s="151"/>
      <c r="T31" s="151"/>
      <c r="U31" s="151"/>
      <c r="V31" s="151"/>
      <c r="W31" s="207"/>
      <c r="X31" s="43"/>
      <c r="Y31" s="44"/>
    </row>
    <row r="32" spans="1:25" ht="19.149999999999999" hidden="1" customHeight="1">
      <c r="A32" s="128"/>
      <c r="B32" s="128"/>
      <c r="C32" s="129"/>
      <c r="D32" s="151"/>
      <c r="E32" s="151"/>
      <c r="F32" s="151"/>
      <c r="G32" s="151"/>
      <c r="H32" s="151"/>
      <c r="I32" s="151"/>
      <c r="J32" s="151"/>
      <c r="K32" s="151"/>
      <c r="L32" s="151"/>
      <c r="M32" s="151"/>
      <c r="N32" s="151"/>
      <c r="O32" s="151"/>
      <c r="P32" s="151"/>
      <c r="Q32" s="151"/>
      <c r="R32" s="151"/>
      <c r="S32" s="151"/>
      <c r="T32" s="151"/>
      <c r="U32" s="151"/>
      <c r="V32" s="151"/>
      <c r="W32" s="207"/>
      <c r="X32" s="43"/>
      <c r="Y32" s="44"/>
    </row>
    <row r="33" spans="1:25" ht="19.149999999999999" hidden="1" customHeight="1">
      <c r="A33" s="128"/>
      <c r="B33" s="128"/>
      <c r="C33" s="129"/>
      <c r="D33" s="151"/>
      <c r="E33" s="151"/>
      <c r="F33" s="151"/>
      <c r="G33" s="151"/>
      <c r="H33" s="151"/>
      <c r="I33" s="151"/>
      <c r="J33" s="151"/>
      <c r="K33" s="151"/>
      <c r="L33" s="151"/>
      <c r="M33" s="151"/>
      <c r="N33" s="151"/>
      <c r="O33" s="151"/>
      <c r="P33" s="151"/>
      <c r="Q33" s="151"/>
      <c r="R33" s="151"/>
      <c r="S33" s="151"/>
      <c r="T33" s="151"/>
      <c r="U33" s="151"/>
      <c r="V33" s="151"/>
      <c r="W33" s="207"/>
      <c r="X33" s="43"/>
      <c r="Y33" s="44"/>
    </row>
    <row r="34" spans="1:25" ht="19.149999999999999" hidden="1" customHeight="1">
      <c r="A34" s="128"/>
      <c r="B34" s="128"/>
      <c r="C34" s="129"/>
      <c r="D34" s="151"/>
      <c r="E34" s="151"/>
      <c r="F34" s="151"/>
      <c r="G34" s="151"/>
      <c r="H34" s="151"/>
      <c r="I34" s="151"/>
      <c r="J34" s="151"/>
      <c r="K34" s="151"/>
      <c r="L34" s="151"/>
      <c r="M34" s="151"/>
      <c r="N34" s="151"/>
      <c r="O34" s="151"/>
      <c r="P34" s="151"/>
      <c r="Q34" s="151"/>
      <c r="R34" s="151"/>
      <c r="S34" s="151"/>
      <c r="T34" s="151"/>
      <c r="U34" s="151"/>
      <c r="V34" s="151"/>
      <c r="W34" s="207"/>
      <c r="X34" s="43"/>
      <c r="Y34" s="44"/>
    </row>
    <row r="35" spans="1:25" ht="19.149999999999999" hidden="1" customHeight="1">
      <c r="A35" s="128"/>
      <c r="B35" s="128"/>
      <c r="C35" s="129"/>
      <c r="D35" s="151"/>
      <c r="E35" s="151"/>
      <c r="F35" s="151"/>
      <c r="G35" s="151"/>
      <c r="H35" s="151"/>
      <c r="I35" s="151"/>
      <c r="J35" s="151"/>
      <c r="K35" s="151"/>
      <c r="L35" s="151"/>
      <c r="M35" s="151"/>
      <c r="N35" s="151"/>
      <c r="O35" s="151"/>
      <c r="P35" s="151"/>
      <c r="Q35" s="151"/>
      <c r="R35" s="151"/>
      <c r="S35" s="151"/>
      <c r="T35" s="151"/>
      <c r="U35" s="151"/>
      <c r="V35" s="151"/>
      <c r="W35" s="207"/>
      <c r="X35" s="43"/>
      <c r="Y35" s="44"/>
    </row>
    <row r="36" spans="1:25" ht="19.149999999999999" hidden="1" customHeight="1">
      <c r="A36" s="128"/>
      <c r="B36" s="128"/>
      <c r="C36" s="129"/>
      <c r="D36" s="151"/>
      <c r="E36" s="151"/>
      <c r="F36" s="151"/>
      <c r="G36" s="151"/>
      <c r="H36" s="151"/>
      <c r="I36" s="151"/>
      <c r="J36" s="151"/>
      <c r="K36" s="151"/>
      <c r="L36" s="151"/>
      <c r="M36" s="151"/>
      <c r="N36" s="151"/>
      <c r="O36" s="151"/>
      <c r="P36" s="151"/>
      <c r="Q36" s="151"/>
      <c r="R36" s="151"/>
      <c r="S36" s="151"/>
      <c r="T36" s="151"/>
      <c r="U36" s="151"/>
      <c r="V36" s="151"/>
      <c r="W36" s="207"/>
      <c r="X36" s="43"/>
      <c r="Y36" s="44"/>
    </row>
    <row r="37" spans="1:25" ht="19.149999999999999" hidden="1" customHeight="1">
      <c r="A37" s="128"/>
      <c r="B37" s="128"/>
      <c r="C37" s="129"/>
      <c r="D37" s="151"/>
      <c r="E37" s="151"/>
      <c r="F37" s="151"/>
      <c r="G37" s="151"/>
      <c r="H37" s="151"/>
      <c r="I37" s="151"/>
      <c r="J37" s="151"/>
      <c r="K37" s="151"/>
      <c r="L37" s="151"/>
      <c r="M37" s="151"/>
      <c r="N37" s="151"/>
      <c r="O37" s="151"/>
      <c r="P37" s="151"/>
      <c r="Q37" s="151"/>
      <c r="R37" s="151"/>
      <c r="S37" s="151"/>
      <c r="T37" s="151"/>
      <c r="U37" s="151"/>
      <c r="V37" s="151"/>
      <c r="W37" s="207"/>
      <c r="X37" s="43"/>
      <c r="Y37" s="44"/>
    </row>
    <row r="38" spans="1:25" ht="19.149999999999999" hidden="1" customHeight="1">
      <c r="A38" s="128"/>
      <c r="B38" s="128"/>
      <c r="C38" s="129"/>
      <c r="D38" s="151"/>
      <c r="E38" s="151"/>
      <c r="F38" s="151"/>
      <c r="G38" s="151"/>
      <c r="H38" s="151"/>
      <c r="I38" s="151"/>
      <c r="J38" s="151"/>
      <c r="K38" s="151"/>
      <c r="L38" s="151"/>
      <c r="M38" s="151"/>
      <c r="N38" s="151"/>
      <c r="O38" s="151"/>
      <c r="P38" s="151"/>
      <c r="Q38" s="151"/>
      <c r="R38" s="151"/>
      <c r="S38" s="151"/>
      <c r="T38" s="151"/>
      <c r="U38" s="151"/>
      <c r="V38" s="151"/>
      <c r="W38" s="207"/>
      <c r="X38" s="43"/>
      <c r="Y38" s="44"/>
    </row>
    <row r="39" spans="1:25" ht="19.149999999999999" hidden="1" customHeight="1">
      <c r="A39" s="128"/>
      <c r="B39" s="128"/>
      <c r="C39" s="129"/>
      <c r="D39" s="151"/>
      <c r="E39" s="151"/>
      <c r="F39" s="151"/>
      <c r="G39" s="151"/>
      <c r="H39" s="151"/>
      <c r="I39" s="151"/>
      <c r="J39" s="151"/>
      <c r="K39" s="151"/>
      <c r="L39" s="151"/>
      <c r="M39" s="151"/>
      <c r="N39" s="151"/>
      <c r="O39" s="151"/>
      <c r="P39" s="151"/>
      <c r="Q39" s="151"/>
      <c r="R39" s="151"/>
      <c r="S39" s="151"/>
      <c r="T39" s="151"/>
      <c r="U39" s="151"/>
      <c r="V39" s="151"/>
      <c r="W39" s="207"/>
      <c r="X39" s="43"/>
      <c r="Y39" s="44"/>
    </row>
    <row r="40" spans="1:25" ht="19.149999999999999" hidden="1" customHeight="1">
      <c r="A40" s="128"/>
      <c r="B40" s="128"/>
      <c r="C40" s="129"/>
      <c r="D40" s="151"/>
      <c r="E40" s="151"/>
      <c r="F40" s="151"/>
      <c r="G40" s="151"/>
      <c r="H40" s="151"/>
      <c r="I40" s="151"/>
      <c r="J40" s="151"/>
      <c r="K40" s="151"/>
      <c r="L40" s="151"/>
      <c r="M40" s="151"/>
      <c r="N40" s="151"/>
      <c r="O40" s="151"/>
      <c r="P40" s="151"/>
      <c r="Q40" s="151"/>
      <c r="R40" s="151"/>
      <c r="S40" s="151"/>
      <c r="T40" s="151"/>
      <c r="U40" s="151"/>
      <c r="V40" s="151"/>
      <c r="W40" s="207"/>
      <c r="X40" s="43"/>
      <c r="Y40" s="44"/>
    </row>
    <row r="41" spans="1:25" ht="19.149999999999999" hidden="1" customHeight="1">
      <c r="A41" s="128"/>
      <c r="B41" s="128"/>
      <c r="C41" s="129"/>
      <c r="D41" s="151"/>
      <c r="E41" s="151"/>
      <c r="F41" s="151"/>
      <c r="G41" s="151"/>
      <c r="H41" s="151"/>
      <c r="I41" s="151"/>
      <c r="J41" s="151"/>
      <c r="K41" s="151"/>
      <c r="L41" s="151"/>
      <c r="M41" s="151"/>
      <c r="N41" s="151"/>
      <c r="O41" s="151"/>
      <c r="P41" s="151"/>
      <c r="Q41" s="151"/>
      <c r="R41" s="151"/>
      <c r="S41" s="151"/>
      <c r="T41" s="151"/>
      <c r="U41" s="151"/>
      <c r="V41" s="151"/>
      <c r="W41" s="207"/>
      <c r="X41" s="43"/>
      <c r="Y41" s="44"/>
    </row>
    <row r="42" spans="1:25" ht="19.149999999999999" hidden="1" customHeight="1">
      <c r="A42" s="128"/>
      <c r="B42" s="128"/>
      <c r="C42" s="129"/>
      <c r="D42" s="151"/>
      <c r="E42" s="151"/>
      <c r="F42" s="151"/>
      <c r="G42" s="151"/>
      <c r="H42" s="151"/>
      <c r="I42" s="151"/>
      <c r="J42" s="151"/>
      <c r="K42" s="151"/>
      <c r="L42" s="151"/>
      <c r="M42" s="151"/>
      <c r="N42" s="151"/>
      <c r="O42" s="151"/>
      <c r="P42" s="151"/>
      <c r="Q42" s="151"/>
      <c r="R42" s="151"/>
      <c r="S42" s="151"/>
      <c r="T42" s="151"/>
      <c r="U42" s="151"/>
      <c r="V42" s="151"/>
      <c r="W42" s="207"/>
      <c r="X42" s="43"/>
      <c r="Y42" s="44"/>
    </row>
    <row r="43" spans="1:25" ht="19.149999999999999" hidden="1" customHeight="1">
      <c r="A43" s="128"/>
      <c r="B43" s="128"/>
      <c r="C43" s="129"/>
      <c r="D43" s="151"/>
      <c r="E43" s="151"/>
      <c r="F43" s="151"/>
      <c r="G43" s="151"/>
      <c r="H43" s="151"/>
      <c r="I43" s="151"/>
      <c r="J43" s="151"/>
      <c r="K43" s="151"/>
      <c r="L43" s="151"/>
      <c r="M43" s="151"/>
      <c r="N43" s="151"/>
      <c r="O43" s="151"/>
      <c r="P43" s="151"/>
      <c r="Q43" s="151"/>
      <c r="R43" s="151"/>
      <c r="S43" s="151"/>
      <c r="T43" s="151"/>
      <c r="U43" s="151"/>
      <c r="V43" s="151"/>
      <c r="W43" s="207"/>
      <c r="X43" s="43"/>
      <c r="Y43" s="44"/>
    </row>
    <row r="44" spans="1:25" ht="19.149999999999999" hidden="1" customHeight="1">
      <c r="A44" s="128"/>
      <c r="B44" s="128"/>
      <c r="C44" s="129"/>
      <c r="D44" s="151"/>
      <c r="E44" s="151"/>
      <c r="F44" s="151"/>
      <c r="G44" s="151"/>
      <c r="H44" s="151"/>
      <c r="I44" s="151"/>
      <c r="J44" s="151"/>
      <c r="K44" s="151"/>
      <c r="L44" s="151"/>
      <c r="M44" s="151"/>
      <c r="N44" s="151"/>
      <c r="O44" s="151"/>
      <c r="P44" s="151"/>
      <c r="Q44" s="151"/>
      <c r="R44" s="151"/>
      <c r="S44" s="151"/>
      <c r="T44" s="151"/>
      <c r="U44" s="151"/>
      <c r="V44" s="151"/>
      <c r="W44" s="207"/>
      <c r="X44" s="43"/>
      <c r="Y44" s="44"/>
    </row>
    <row r="45" spans="1:25" ht="19.149999999999999" hidden="1" customHeight="1">
      <c r="A45" s="128"/>
      <c r="B45" s="128"/>
      <c r="C45" s="129"/>
      <c r="D45" s="151"/>
      <c r="E45" s="151"/>
      <c r="F45" s="151"/>
      <c r="G45" s="151"/>
      <c r="H45" s="151"/>
      <c r="I45" s="151"/>
      <c r="J45" s="151"/>
      <c r="K45" s="151"/>
      <c r="L45" s="151"/>
      <c r="M45" s="151"/>
      <c r="N45" s="151"/>
      <c r="O45" s="151"/>
      <c r="P45" s="151"/>
      <c r="Q45" s="151"/>
      <c r="R45" s="151"/>
      <c r="S45" s="151"/>
      <c r="T45" s="151"/>
      <c r="U45" s="151"/>
      <c r="V45" s="151"/>
      <c r="W45" s="207"/>
      <c r="X45" s="43"/>
      <c r="Y45" s="44"/>
    </row>
    <row r="46" spans="1:25" ht="19.149999999999999" hidden="1" customHeight="1">
      <c r="A46" s="100"/>
      <c r="B46" s="100"/>
      <c r="C46" s="130"/>
      <c r="D46" s="131"/>
      <c r="E46" s="131"/>
      <c r="F46" s="131"/>
      <c r="G46" s="131"/>
      <c r="H46" s="131"/>
      <c r="I46" s="131"/>
      <c r="J46" s="131"/>
      <c r="K46" s="131"/>
      <c r="L46" s="131"/>
      <c r="M46" s="131"/>
      <c r="N46" s="131"/>
      <c r="O46" s="131"/>
      <c r="P46" s="131"/>
      <c r="Q46" s="131"/>
      <c r="R46" s="131"/>
      <c r="S46" s="131"/>
      <c r="T46" s="131"/>
      <c r="U46" s="131"/>
      <c r="V46" s="131"/>
      <c r="W46" s="208"/>
      <c r="X46" s="43"/>
      <c r="Y46" s="44"/>
    </row>
    <row r="47" spans="1:25" ht="19.149999999999999" hidden="1" customHeight="1">
      <c r="A47" s="128"/>
      <c r="B47" s="128"/>
      <c r="C47" s="130"/>
      <c r="D47" s="131"/>
      <c r="E47" s="131"/>
      <c r="F47" s="131"/>
      <c r="G47" s="131"/>
      <c r="H47" s="131"/>
      <c r="I47" s="131"/>
      <c r="J47" s="131"/>
      <c r="K47" s="131"/>
      <c r="L47" s="131"/>
      <c r="M47" s="131"/>
      <c r="N47" s="131"/>
      <c r="O47" s="131"/>
      <c r="P47" s="131"/>
      <c r="Q47" s="131"/>
      <c r="R47" s="131"/>
      <c r="S47" s="131"/>
      <c r="T47" s="131"/>
      <c r="U47" s="131"/>
      <c r="V47" s="131"/>
      <c r="W47" s="208"/>
      <c r="X47" s="43"/>
      <c r="Y47" s="44"/>
    </row>
    <row r="48" spans="1:25" ht="19.149999999999999" hidden="1" customHeight="1">
      <c r="A48" s="100"/>
      <c r="B48" s="100"/>
      <c r="C48" s="130"/>
      <c r="D48" s="131"/>
      <c r="E48" s="131"/>
      <c r="F48" s="131"/>
      <c r="G48" s="131"/>
      <c r="H48" s="131"/>
      <c r="I48" s="131"/>
      <c r="J48" s="131"/>
      <c r="K48" s="131"/>
      <c r="L48" s="131"/>
      <c r="M48" s="131"/>
      <c r="N48" s="131"/>
      <c r="O48" s="131"/>
      <c r="P48" s="131"/>
      <c r="Q48" s="131"/>
      <c r="R48" s="131"/>
      <c r="S48" s="131"/>
      <c r="T48" s="131"/>
      <c r="U48" s="131"/>
      <c r="V48" s="131"/>
      <c r="W48" s="208"/>
      <c r="X48" s="43"/>
      <c r="Y48" s="44"/>
    </row>
    <row r="49" spans="1:25" ht="19.149999999999999" hidden="1" customHeight="1">
      <c r="A49" s="128"/>
      <c r="B49" s="128"/>
      <c r="C49" s="130"/>
      <c r="D49" s="131"/>
      <c r="E49" s="131"/>
      <c r="F49" s="131"/>
      <c r="G49" s="131"/>
      <c r="H49" s="131"/>
      <c r="I49" s="131"/>
      <c r="J49" s="131"/>
      <c r="K49" s="131"/>
      <c r="L49" s="131"/>
      <c r="M49" s="131"/>
      <c r="N49" s="131"/>
      <c r="O49" s="131"/>
      <c r="P49" s="131"/>
      <c r="Q49" s="131"/>
      <c r="R49" s="131"/>
      <c r="S49" s="131"/>
      <c r="T49" s="131"/>
      <c r="U49" s="131"/>
      <c r="V49" s="131"/>
      <c r="W49" s="208"/>
      <c r="X49" s="43"/>
      <c r="Y49" s="44"/>
    </row>
    <row r="50" spans="1:25" ht="19.149999999999999" hidden="1" customHeight="1">
      <c r="A50" s="100"/>
      <c r="B50" s="100"/>
      <c r="C50" s="130"/>
      <c r="D50" s="131"/>
      <c r="E50" s="131"/>
      <c r="F50" s="131"/>
      <c r="G50" s="131"/>
      <c r="H50" s="131"/>
      <c r="I50" s="131"/>
      <c r="J50" s="131"/>
      <c r="K50" s="131"/>
      <c r="L50" s="131"/>
      <c r="M50" s="131"/>
      <c r="N50" s="131"/>
      <c r="O50" s="131"/>
      <c r="P50" s="131"/>
      <c r="Q50" s="131"/>
      <c r="R50" s="131"/>
      <c r="S50" s="131"/>
      <c r="T50" s="131"/>
      <c r="U50" s="131"/>
      <c r="V50" s="131"/>
      <c r="W50" s="208"/>
      <c r="X50" s="43"/>
      <c r="Y50" s="44"/>
    </row>
    <row r="51" spans="1:25" ht="19.149999999999999" hidden="1" customHeight="1">
      <c r="A51" s="128"/>
      <c r="B51" s="128"/>
      <c r="C51" s="130"/>
      <c r="D51" s="131"/>
      <c r="E51" s="131"/>
      <c r="F51" s="131"/>
      <c r="G51" s="131"/>
      <c r="H51" s="131"/>
      <c r="I51" s="131"/>
      <c r="J51" s="131"/>
      <c r="K51" s="131"/>
      <c r="L51" s="131"/>
      <c r="M51" s="131"/>
      <c r="N51" s="131"/>
      <c r="O51" s="131"/>
      <c r="P51" s="131"/>
      <c r="Q51" s="131"/>
      <c r="R51" s="131"/>
      <c r="S51" s="131"/>
      <c r="T51" s="131"/>
      <c r="U51" s="131"/>
      <c r="V51" s="131"/>
      <c r="W51" s="208"/>
      <c r="X51" s="43"/>
      <c r="Y51" s="44"/>
    </row>
    <row r="52" spans="1:25" ht="19.149999999999999" hidden="1" customHeight="1">
      <c r="A52" s="128"/>
      <c r="B52" s="128"/>
      <c r="C52" s="130"/>
      <c r="D52" s="131"/>
      <c r="E52" s="131"/>
      <c r="F52" s="131"/>
      <c r="G52" s="131"/>
      <c r="H52" s="131"/>
      <c r="I52" s="131"/>
      <c r="J52" s="131"/>
      <c r="K52" s="131"/>
      <c r="L52" s="131"/>
      <c r="M52" s="131"/>
      <c r="N52" s="131"/>
      <c r="O52" s="131"/>
      <c r="P52" s="131"/>
      <c r="Q52" s="131"/>
      <c r="R52" s="131"/>
      <c r="S52" s="131"/>
      <c r="T52" s="131"/>
      <c r="U52" s="131"/>
      <c r="V52" s="131"/>
      <c r="W52" s="208"/>
      <c r="X52" s="43"/>
      <c r="Y52" s="44"/>
    </row>
    <row r="53" spans="1:25" ht="19.149999999999999" hidden="1" customHeight="1">
      <c r="A53" s="128"/>
      <c r="B53" s="128"/>
      <c r="C53" s="130"/>
      <c r="D53" s="131"/>
      <c r="E53" s="131"/>
      <c r="F53" s="131"/>
      <c r="G53" s="131"/>
      <c r="H53" s="131"/>
      <c r="I53" s="131"/>
      <c r="J53" s="131"/>
      <c r="K53" s="131"/>
      <c r="L53" s="131"/>
      <c r="M53" s="131"/>
      <c r="N53" s="131"/>
      <c r="O53" s="131"/>
      <c r="P53" s="131"/>
      <c r="Q53" s="131"/>
      <c r="R53" s="131"/>
      <c r="S53" s="131"/>
      <c r="T53" s="131"/>
      <c r="U53" s="131"/>
      <c r="V53" s="131"/>
      <c r="W53" s="208"/>
      <c r="X53" s="43"/>
      <c r="Y53" s="44"/>
    </row>
    <row r="54" spans="1:25" ht="19.149999999999999" hidden="1" customHeight="1">
      <c r="A54" s="100"/>
      <c r="B54" s="100"/>
      <c r="C54" s="130"/>
      <c r="D54" s="131"/>
      <c r="E54" s="131"/>
      <c r="F54" s="131"/>
      <c r="G54" s="131"/>
      <c r="H54" s="131"/>
      <c r="I54" s="131"/>
      <c r="J54" s="131"/>
      <c r="K54" s="131"/>
      <c r="L54" s="131"/>
      <c r="M54" s="131"/>
      <c r="N54" s="131"/>
      <c r="O54" s="131"/>
      <c r="P54" s="131"/>
      <c r="Q54" s="131"/>
      <c r="R54" s="131"/>
      <c r="S54" s="131"/>
      <c r="T54" s="131"/>
      <c r="U54" s="131"/>
      <c r="V54" s="131"/>
      <c r="W54" s="208"/>
      <c r="X54" s="43"/>
      <c r="Y54" s="44"/>
    </row>
    <row r="55" spans="1:25" ht="19.149999999999999" hidden="1" customHeight="1">
      <c r="A55" s="128"/>
      <c r="B55" s="128"/>
      <c r="C55" s="130"/>
      <c r="D55" s="131"/>
      <c r="E55" s="131"/>
      <c r="F55" s="131"/>
      <c r="G55" s="131"/>
      <c r="H55" s="131"/>
      <c r="I55" s="131"/>
      <c r="J55" s="131"/>
      <c r="K55" s="131"/>
      <c r="L55" s="131"/>
      <c r="M55" s="131"/>
      <c r="N55" s="131"/>
      <c r="O55" s="131"/>
      <c r="P55" s="131"/>
      <c r="Q55" s="131"/>
      <c r="R55" s="131"/>
      <c r="S55" s="131"/>
      <c r="T55" s="131"/>
      <c r="U55" s="131"/>
      <c r="V55" s="131"/>
      <c r="W55" s="208"/>
      <c r="X55" s="43"/>
      <c r="Y55" s="44"/>
    </row>
    <row r="56" spans="1:25" ht="19.149999999999999" hidden="1" customHeight="1">
      <c r="A56" s="100"/>
      <c r="B56" s="100"/>
      <c r="C56" s="132"/>
      <c r="D56" s="131"/>
      <c r="E56" s="131"/>
      <c r="F56" s="131"/>
      <c r="G56" s="131"/>
      <c r="H56" s="131"/>
      <c r="I56" s="131"/>
      <c r="J56" s="131"/>
      <c r="K56" s="131"/>
      <c r="L56" s="131"/>
      <c r="M56" s="131"/>
      <c r="N56" s="131"/>
      <c r="O56" s="131"/>
      <c r="P56" s="131"/>
      <c r="Q56" s="131"/>
      <c r="R56" s="131"/>
      <c r="S56" s="131"/>
      <c r="T56" s="131"/>
      <c r="U56" s="131"/>
      <c r="V56" s="131"/>
      <c r="W56" s="208"/>
      <c r="X56" s="43"/>
      <c r="Y56" s="44"/>
    </row>
    <row r="57" spans="1:25" ht="19.149999999999999" hidden="1" customHeight="1">
      <c r="A57" s="104"/>
      <c r="B57" s="104"/>
      <c r="C57" s="133"/>
      <c r="D57" s="134"/>
      <c r="E57" s="134"/>
      <c r="F57" s="134"/>
      <c r="G57" s="134"/>
      <c r="H57" s="134"/>
      <c r="I57" s="134"/>
      <c r="J57" s="134"/>
      <c r="K57" s="134"/>
      <c r="L57" s="134"/>
      <c r="M57" s="134"/>
      <c r="N57" s="134"/>
      <c r="O57" s="134"/>
      <c r="P57" s="134"/>
      <c r="Q57" s="134"/>
      <c r="R57" s="134"/>
      <c r="S57" s="134"/>
      <c r="T57" s="134"/>
      <c r="U57" s="134"/>
      <c r="V57" s="134"/>
      <c r="W57" s="209"/>
      <c r="X57" s="43"/>
      <c r="Y57" s="44"/>
    </row>
    <row r="58" spans="1:25" ht="11.25" customHeight="1"/>
    <row r="59" spans="1:25">
      <c r="B59" s="485" t="s">
        <v>132</v>
      </c>
      <c r="C59" s="486"/>
      <c r="D59" s="486"/>
      <c r="E59" s="486"/>
      <c r="F59" s="486"/>
      <c r="G59" s="486"/>
      <c r="H59" s="486"/>
      <c r="I59" s="487"/>
    </row>
    <row r="60" spans="1:25">
      <c r="A60" s="136"/>
      <c r="B60" s="136"/>
    </row>
  </sheetData>
  <mergeCells count="10">
    <mergeCell ref="B59:I59"/>
    <mergeCell ref="A1:W1"/>
    <mergeCell ref="A4:A6"/>
    <mergeCell ref="B4:B6"/>
    <mergeCell ref="C4:C6"/>
    <mergeCell ref="D4:H4"/>
    <mergeCell ref="I4:V4"/>
    <mergeCell ref="W4:W6"/>
    <mergeCell ref="D5:H5"/>
    <mergeCell ref="I5:V5"/>
  </mergeCells>
  <printOptions horizontalCentered="1"/>
  <pageMargins left="0.62992125984251968" right="0.43307086614173229" top="0.74803149606299213" bottom="0.35433070866141736" header="0.31496062992125984" footer="0.31496062992125984"/>
  <pageSetup paperSize="9" scale="9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9"/>
  <sheetViews>
    <sheetView zoomScale="93" zoomScaleNormal="93" zoomScaleSheetLayoutView="89" workbookViewId="0">
      <pane xSplit="4" ySplit="7" topLeftCell="E8" activePane="bottomRight" state="frozen"/>
      <selection activeCell="L12" sqref="L12:M12"/>
      <selection pane="topRight" activeCell="L12" sqref="L12:M12"/>
      <selection pane="bottomLeft" activeCell="L12" sqref="L12:M12"/>
      <selection pane="bottomRight" activeCell="C58" sqref="C58"/>
    </sheetView>
  </sheetViews>
  <sheetFormatPr defaultColWidth="9.28515625" defaultRowHeight="16.5"/>
  <cols>
    <col min="1" max="1" width="6" style="109" customWidth="1"/>
    <col min="2" max="2" width="15.85546875" style="109" customWidth="1"/>
    <col min="3" max="3" width="14.28515625" style="96" customWidth="1"/>
    <col min="4" max="7" width="11.5703125" style="124" customWidth="1"/>
    <col min="8" max="8" width="11.5703125" style="96" customWidth="1"/>
    <col min="9" max="9" width="11.5703125" style="124" hidden="1" customWidth="1"/>
    <col min="10" max="13" width="11.5703125" style="124" customWidth="1"/>
    <col min="14" max="20" width="12.28515625" style="124" hidden="1" customWidth="1"/>
    <col min="21" max="22" width="12.28515625" style="96" hidden="1" customWidth="1"/>
    <col min="23" max="23" width="40.42578125" style="96" customWidth="1"/>
    <col min="24" max="16384" width="9.28515625" style="96"/>
  </cols>
  <sheetData>
    <row r="1" spans="1:25" ht="24.75" customHeight="1">
      <c r="A1" s="566" t="s">
        <v>133</v>
      </c>
      <c r="B1" s="566"/>
      <c r="C1" s="566"/>
      <c r="D1" s="566"/>
      <c r="E1" s="566"/>
      <c r="F1" s="566"/>
      <c r="G1" s="566"/>
      <c r="H1" s="566"/>
      <c r="I1" s="566"/>
      <c r="J1" s="566"/>
      <c r="K1" s="566"/>
      <c r="L1" s="566"/>
      <c r="M1" s="566"/>
      <c r="N1" s="566"/>
      <c r="O1" s="566"/>
      <c r="P1" s="566"/>
      <c r="Q1" s="566"/>
      <c r="R1" s="566"/>
      <c r="S1" s="566"/>
      <c r="T1" s="566"/>
      <c r="U1" s="566"/>
      <c r="V1" s="566"/>
      <c r="W1" s="566"/>
    </row>
    <row r="2" spans="1:25" ht="18.75" customHeight="1">
      <c r="C2" s="123"/>
      <c r="E2" s="125"/>
      <c r="G2" s="125"/>
      <c r="P2" s="125"/>
      <c r="Q2" s="125"/>
      <c r="S2" s="125"/>
      <c r="T2" s="125"/>
    </row>
    <row r="3" spans="1:25" ht="18.75" customHeight="1">
      <c r="C3" s="123"/>
      <c r="E3" s="125"/>
      <c r="G3" s="125"/>
      <c r="P3" s="125"/>
      <c r="Q3" s="125"/>
      <c r="S3" s="125"/>
      <c r="T3" s="125"/>
      <c r="W3" s="126" t="s">
        <v>10</v>
      </c>
    </row>
    <row r="4" spans="1:25" ht="24.75" customHeight="1">
      <c r="A4" s="544" t="s">
        <v>1</v>
      </c>
      <c r="B4" s="544" t="s">
        <v>29</v>
      </c>
      <c r="C4" s="544" t="s">
        <v>32</v>
      </c>
      <c r="D4" s="567" t="s">
        <v>120</v>
      </c>
      <c r="E4" s="568"/>
      <c r="F4" s="568"/>
      <c r="G4" s="568"/>
      <c r="H4" s="575"/>
      <c r="I4" s="567" t="s">
        <v>121</v>
      </c>
      <c r="J4" s="568"/>
      <c r="K4" s="568"/>
      <c r="L4" s="568"/>
      <c r="M4" s="568"/>
      <c r="N4" s="568"/>
      <c r="O4" s="568"/>
      <c r="P4" s="568"/>
      <c r="Q4" s="568"/>
      <c r="R4" s="568"/>
      <c r="S4" s="568"/>
      <c r="T4" s="568"/>
      <c r="U4" s="568"/>
      <c r="V4" s="575"/>
      <c r="W4" s="576" t="s">
        <v>28</v>
      </c>
    </row>
    <row r="5" spans="1:25" s="99" customFormat="1" ht="22.15" customHeight="1">
      <c r="A5" s="545"/>
      <c r="B5" s="545"/>
      <c r="C5" s="545"/>
      <c r="D5" s="567" t="s">
        <v>19</v>
      </c>
      <c r="E5" s="568"/>
      <c r="F5" s="568"/>
      <c r="G5" s="568"/>
      <c r="H5" s="575"/>
      <c r="I5" s="567" t="s">
        <v>19</v>
      </c>
      <c r="J5" s="568"/>
      <c r="K5" s="568"/>
      <c r="L5" s="568"/>
      <c r="M5" s="568"/>
      <c r="N5" s="568"/>
      <c r="O5" s="568"/>
      <c r="P5" s="568"/>
      <c r="Q5" s="568"/>
      <c r="R5" s="568"/>
      <c r="S5" s="568"/>
      <c r="T5" s="568"/>
      <c r="U5" s="568"/>
      <c r="V5" s="575"/>
      <c r="W5" s="577"/>
    </row>
    <row r="6" spans="1:25" s="99" customFormat="1" ht="22.5" customHeight="1">
      <c r="A6" s="546"/>
      <c r="B6" s="546"/>
      <c r="C6" s="546"/>
      <c r="D6" s="141">
        <v>1</v>
      </c>
      <c r="E6" s="141">
        <v>3</v>
      </c>
      <c r="F6" s="141">
        <v>6</v>
      </c>
      <c r="G6" s="141">
        <v>9</v>
      </c>
      <c r="H6" s="201">
        <v>12</v>
      </c>
      <c r="I6" s="141">
        <v>1</v>
      </c>
      <c r="J6" s="141">
        <v>2</v>
      </c>
      <c r="K6" s="141">
        <v>3</v>
      </c>
      <c r="L6" s="141">
        <v>5</v>
      </c>
      <c r="M6" s="141">
        <v>6</v>
      </c>
      <c r="N6" s="141">
        <v>4</v>
      </c>
      <c r="O6" s="141">
        <v>5</v>
      </c>
      <c r="P6" s="141">
        <v>6</v>
      </c>
      <c r="Q6" s="141">
        <v>7</v>
      </c>
      <c r="R6" s="141">
        <v>8</v>
      </c>
      <c r="S6" s="141">
        <v>9</v>
      </c>
      <c r="T6" s="141">
        <v>10</v>
      </c>
      <c r="U6" s="141">
        <v>11</v>
      </c>
      <c r="V6" s="141">
        <v>12</v>
      </c>
      <c r="W6" s="578"/>
      <c r="X6" s="96"/>
      <c r="Y6" s="96"/>
    </row>
    <row r="7" spans="1:25" ht="19.149999999999999" customHeight="1">
      <c r="A7" s="184" t="s">
        <v>26</v>
      </c>
      <c r="B7" s="184" t="s">
        <v>27</v>
      </c>
      <c r="C7" s="184" t="s">
        <v>31</v>
      </c>
      <c r="D7" s="184">
        <v>1</v>
      </c>
      <c r="E7" s="184">
        <v>2</v>
      </c>
      <c r="F7" s="184">
        <v>3</v>
      </c>
      <c r="G7" s="184">
        <v>4</v>
      </c>
      <c r="H7" s="184">
        <v>5</v>
      </c>
      <c r="I7" s="184">
        <v>6</v>
      </c>
      <c r="J7" s="184">
        <v>7</v>
      </c>
      <c r="K7" s="184">
        <v>8</v>
      </c>
      <c r="L7" s="184">
        <v>9</v>
      </c>
      <c r="M7" s="184">
        <v>10</v>
      </c>
      <c r="N7" s="184">
        <v>9</v>
      </c>
      <c r="O7" s="184">
        <v>10</v>
      </c>
      <c r="P7" s="184">
        <v>11</v>
      </c>
      <c r="Q7" s="184">
        <v>12</v>
      </c>
      <c r="R7" s="184">
        <v>13</v>
      </c>
      <c r="S7" s="184">
        <v>14</v>
      </c>
      <c r="T7" s="184">
        <v>15</v>
      </c>
      <c r="U7" s="184">
        <v>16</v>
      </c>
      <c r="V7" s="184">
        <v>17</v>
      </c>
      <c r="W7" s="184">
        <v>18</v>
      </c>
    </row>
    <row r="8" spans="1:25" ht="19.149999999999999" customHeight="1">
      <c r="A8" s="100">
        <v>1</v>
      </c>
      <c r="B8" s="100" t="s">
        <v>41</v>
      </c>
      <c r="C8" s="210" t="s">
        <v>122</v>
      </c>
      <c r="D8" s="206">
        <v>3.9</v>
      </c>
      <c r="E8" s="131">
        <v>5.8</v>
      </c>
      <c r="F8" s="131">
        <v>6.5</v>
      </c>
      <c r="G8" s="131">
        <v>6.9</v>
      </c>
      <c r="H8" s="131">
        <v>6.8</v>
      </c>
      <c r="I8" s="131"/>
      <c r="J8" s="131">
        <v>4</v>
      </c>
      <c r="K8" s="131">
        <v>4.2</v>
      </c>
      <c r="L8" s="131">
        <v>4.0999999999999996</v>
      </c>
      <c r="M8" s="131">
        <v>3.8</v>
      </c>
      <c r="N8" s="131"/>
      <c r="O8" s="131"/>
      <c r="P8" s="131"/>
      <c r="Q8" s="131"/>
      <c r="R8" s="131"/>
      <c r="S8" s="131"/>
      <c r="T8" s="131"/>
      <c r="U8" s="131"/>
      <c r="V8" s="131"/>
      <c r="W8" s="322" t="s">
        <v>123</v>
      </c>
    </row>
    <row r="9" spans="1:25" ht="19.149999999999999" customHeight="1">
      <c r="A9" s="128">
        <v>2</v>
      </c>
      <c r="B9" s="128" t="s">
        <v>43</v>
      </c>
      <c r="C9" s="129" t="s">
        <v>44</v>
      </c>
      <c r="D9" s="207">
        <v>4.8</v>
      </c>
      <c r="E9" s="131">
        <v>6.8</v>
      </c>
      <c r="F9" s="131">
        <v>7.2</v>
      </c>
      <c r="G9" s="131">
        <v>7.2</v>
      </c>
      <c r="H9" s="131">
        <v>8.1</v>
      </c>
      <c r="I9" s="131"/>
      <c r="J9" s="131">
        <v>4.8</v>
      </c>
      <c r="K9" s="131">
        <v>5.2</v>
      </c>
      <c r="L9" s="131">
        <v>4.7</v>
      </c>
      <c r="M9" s="345">
        <v>4.5999999999999996</v>
      </c>
      <c r="N9" s="131"/>
      <c r="O9" s="131"/>
      <c r="P9" s="131"/>
      <c r="Q9" s="131"/>
      <c r="R9" s="131"/>
      <c r="S9" s="131"/>
      <c r="T9" s="131"/>
      <c r="U9" s="131"/>
      <c r="V9" s="131"/>
      <c r="W9" s="322" t="s">
        <v>123</v>
      </c>
    </row>
    <row r="10" spans="1:25" ht="19.149999999999999" customHeight="1">
      <c r="A10" s="128">
        <v>3</v>
      </c>
      <c r="B10" s="128" t="s">
        <v>45</v>
      </c>
      <c r="C10" s="129" t="s">
        <v>95</v>
      </c>
      <c r="D10" s="207">
        <v>3.5</v>
      </c>
      <c r="E10" s="131">
        <v>6.6</v>
      </c>
      <c r="F10" s="131">
        <v>8.6999999999999993</v>
      </c>
      <c r="G10" s="131">
        <v>9</v>
      </c>
      <c r="H10" s="131">
        <v>9</v>
      </c>
      <c r="I10" s="131"/>
      <c r="J10" s="131">
        <v>6.9</v>
      </c>
      <c r="K10" s="131">
        <v>6.1</v>
      </c>
      <c r="L10" s="131">
        <v>6.6</v>
      </c>
      <c r="M10" s="131">
        <v>7</v>
      </c>
      <c r="N10" s="131"/>
      <c r="O10" s="131"/>
      <c r="P10" s="131"/>
      <c r="Q10" s="131"/>
      <c r="R10" s="131"/>
      <c r="S10" s="131"/>
      <c r="T10" s="131"/>
      <c r="U10" s="131"/>
      <c r="V10" s="131"/>
      <c r="W10" s="322" t="s">
        <v>123</v>
      </c>
    </row>
    <row r="11" spans="1:25" ht="19.149999999999999" customHeight="1">
      <c r="A11" s="128">
        <v>4</v>
      </c>
      <c r="B11" s="128" t="s">
        <v>47</v>
      </c>
      <c r="C11" s="129" t="s">
        <v>48</v>
      </c>
      <c r="D11" s="207">
        <v>1.9</v>
      </c>
      <c r="E11" s="131">
        <v>4.9000000000000004</v>
      </c>
      <c r="F11" s="131">
        <v>6.9</v>
      </c>
      <c r="G11" s="131">
        <v>9</v>
      </c>
      <c r="H11" s="131">
        <v>8.8000000000000007</v>
      </c>
      <c r="I11" s="131"/>
      <c r="J11" s="131">
        <v>7.1</v>
      </c>
      <c r="K11" s="131">
        <v>6.3</v>
      </c>
      <c r="L11" s="131">
        <v>6.3</v>
      </c>
      <c r="M11" s="345">
        <v>6.3</v>
      </c>
      <c r="N11" s="131"/>
      <c r="O11" s="131"/>
      <c r="P11" s="131"/>
      <c r="Q11" s="131"/>
      <c r="R11" s="131"/>
      <c r="S11" s="131"/>
      <c r="T11" s="131"/>
      <c r="U11" s="131"/>
      <c r="V11" s="131"/>
      <c r="W11" s="322" t="s">
        <v>123</v>
      </c>
    </row>
    <row r="12" spans="1:25" ht="19.149999999999999" customHeight="1">
      <c r="A12" s="128">
        <v>5</v>
      </c>
      <c r="B12" s="128" t="s">
        <v>49</v>
      </c>
      <c r="C12" s="129" t="s">
        <v>125</v>
      </c>
      <c r="D12" s="207">
        <v>1.5</v>
      </c>
      <c r="E12" s="131">
        <v>3.4</v>
      </c>
      <c r="F12" s="131">
        <v>4.9000000000000004</v>
      </c>
      <c r="G12" s="131">
        <v>6.7</v>
      </c>
      <c r="H12" s="131">
        <v>6</v>
      </c>
      <c r="I12" s="131"/>
      <c r="J12" s="131">
        <v>5.0999999999999996</v>
      </c>
      <c r="K12" s="131">
        <v>4.9000000000000004</v>
      </c>
      <c r="L12" s="131">
        <v>5.5</v>
      </c>
      <c r="M12" s="131">
        <v>5.5</v>
      </c>
      <c r="N12" s="131"/>
      <c r="O12" s="131"/>
      <c r="P12" s="131"/>
      <c r="Q12" s="131"/>
      <c r="R12" s="131"/>
      <c r="S12" s="131"/>
      <c r="T12" s="131"/>
      <c r="U12" s="131"/>
      <c r="V12" s="131"/>
      <c r="W12" s="322" t="s">
        <v>123</v>
      </c>
    </row>
    <row r="13" spans="1:25" ht="19.149999999999999" customHeight="1">
      <c r="A13" s="128">
        <v>6</v>
      </c>
      <c r="B13" s="128" t="s">
        <v>55</v>
      </c>
      <c r="C13" s="129" t="s">
        <v>56</v>
      </c>
      <c r="D13" s="207">
        <v>2.2999999999999998</v>
      </c>
      <c r="E13" s="131">
        <v>2.5</v>
      </c>
      <c r="F13" s="131">
        <v>2.9</v>
      </c>
      <c r="G13" s="131">
        <v>2.9</v>
      </c>
      <c r="H13" s="131">
        <v>2.2000000000000002</v>
      </c>
      <c r="I13" s="131"/>
      <c r="J13" s="208">
        <v>2.2999999999999998</v>
      </c>
      <c r="K13" s="208">
        <v>2.2999999999999998</v>
      </c>
      <c r="L13" s="324">
        <v>2.1</v>
      </c>
      <c r="M13" s="208">
        <v>1.5</v>
      </c>
      <c r="N13" s="131"/>
      <c r="O13" s="131"/>
      <c r="P13" s="131"/>
      <c r="Q13" s="131"/>
      <c r="R13" s="131"/>
      <c r="S13" s="131"/>
      <c r="T13" s="131"/>
      <c r="U13" s="131"/>
      <c r="V13" s="131"/>
      <c r="W13" s="322" t="s">
        <v>123</v>
      </c>
    </row>
    <row r="14" spans="1:25" ht="19.149999999999999" customHeight="1">
      <c r="A14" s="128">
        <v>7</v>
      </c>
      <c r="B14" s="128" t="s">
        <v>57</v>
      </c>
      <c r="C14" s="129" t="s">
        <v>128</v>
      </c>
      <c r="D14" s="207">
        <v>5</v>
      </c>
      <c r="E14" s="131">
        <v>5.7</v>
      </c>
      <c r="F14" s="131">
        <v>7</v>
      </c>
      <c r="G14" s="131">
        <v>6.2</v>
      </c>
      <c r="H14" s="131">
        <v>6.9</v>
      </c>
      <c r="I14" s="131"/>
      <c r="J14" s="131">
        <v>5</v>
      </c>
      <c r="K14" s="131">
        <v>5.2</v>
      </c>
      <c r="L14" s="131">
        <v>5.3</v>
      </c>
      <c r="M14" s="131">
        <v>5.0999999999999996</v>
      </c>
      <c r="N14" s="131"/>
      <c r="O14" s="131"/>
      <c r="P14" s="131"/>
      <c r="Q14" s="131"/>
      <c r="R14" s="131"/>
      <c r="S14" s="131"/>
      <c r="T14" s="131"/>
      <c r="U14" s="131"/>
      <c r="V14" s="131"/>
      <c r="W14" s="322" t="s">
        <v>123</v>
      </c>
    </row>
    <row r="15" spans="1:25" ht="19.149999999999999" customHeight="1">
      <c r="A15" s="128">
        <v>8</v>
      </c>
      <c r="B15" s="128" t="s">
        <v>59</v>
      </c>
      <c r="C15" s="129" t="s">
        <v>60</v>
      </c>
      <c r="D15" s="207">
        <v>1</v>
      </c>
      <c r="E15" s="131">
        <v>1.7</v>
      </c>
      <c r="F15" s="131">
        <v>2.2000000000000002</v>
      </c>
      <c r="G15" s="131">
        <v>2.6</v>
      </c>
      <c r="H15" s="131">
        <v>2</v>
      </c>
      <c r="I15" s="131"/>
      <c r="J15" s="131">
        <v>1.9</v>
      </c>
      <c r="K15" s="131">
        <v>2.1</v>
      </c>
      <c r="L15" s="131">
        <v>2.4</v>
      </c>
      <c r="M15" s="131">
        <v>2.8</v>
      </c>
      <c r="N15" s="131"/>
      <c r="O15" s="131"/>
      <c r="P15" s="131"/>
      <c r="Q15" s="131"/>
      <c r="R15" s="131"/>
      <c r="S15" s="131"/>
      <c r="T15" s="131"/>
      <c r="U15" s="131"/>
      <c r="V15" s="131"/>
      <c r="W15" s="322" t="s">
        <v>123</v>
      </c>
    </row>
    <row r="16" spans="1:25" ht="19.149999999999999" customHeight="1">
      <c r="A16" s="128">
        <v>9</v>
      </c>
      <c r="B16" s="128" t="s">
        <v>61</v>
      </c>
      <c r="C16" s="129" t="s">
        <v>129</v>
      </c>
      <c r="D16" s="207">
        <v>2.5</v>
      </c>
      <c r="E16" s="131">
        <v>2.9</v>
      </c>
      <c r="F16" s="131">
        <v>4.9000000000000004</v>
      </c>
      <c r="G16" s="131">
        <v>4.9000000000000004</v>
      </c>
      <c r="H16" s="131">
        <v>5.5</v>
      </c>
      <c r="I16" s="131"/>
      <c r="J16" s="131">
        <v>3.3</v>
      </c>
      <c r="K16" s="131">
        <v>3.4</v>
      </c>
      <c r="L16" s="131">
        <v>3.3</v>
      </c>
      <c r="M16" s="131">
        <v>3.3</v>
      </c>
      <c r="N16" s="131"/>
      <c r="O16" s="131"/>
      <c r="P16" s="131"/>
      <c r="Q16" s="131"/>
      <c r="R16" s="131"/>
      <c r="S16" s="131"/>
      <c r="T16" s="131"/>
      <c r="U16" s="131"/>
      <c r="V16" s="131"/>
      <c r="W16" s="322" t="s">
        <v>123</v>
      </c>
    </row>
    <row r="17" spans="1:23" ht="19.149999999999999" customHeight="1">
      <c r="A17" s="128">
        <v>10</v>
      </c>
      <c r="B17" s="128" t="s">
        <v>63</v>
      </c>
      <c r="C17" s="129" t="s">
        <v>64</v>
      </c>
      <c r="D17" s="207">
        <v>2.4</v>
      </c>
      <c r="E17" s="131">
        <v>3</v>
      </c>
      <c r="F17" s="131">
        <v>5.0999999999999996</v>
      </c>
      <c r="G17" s="131">
        <v>5.9</v>
      </c>
      <c r="H17" s="131">
        <v>6.5</v>
      </c>
      <c r="I17" s="131"/>
      <c r="J17" s="131">
        <v>5.2</v>
      </c>
      <c r="K17" s="131">
        <v>5.4</v>
      </c>
      <c r="L17" s="131">
        <v>5.5</v>
      </c>
      <c r="M17" s="131">
        <v>5.6</v>
      </c>
      <c r="N17" s="131"/>
      <c r="O17" s="131"/>
      <c r="P17" s="131"/>
      <c r="Q17" s="131"/>
      <c r="R17" s="131"/>
      <c r="S17" s="131"/>
      <c r="T17" s="131"/>
      <c r="U17" s="131"/>
      <c r="V17" s="131"/>
      <c r="W17" s="322" t="s">
        <v>123</v>
      </c>
    </row>
    <row r="18" spans="1:23" ht="19.149999999999999" customHeight="1">
      <c r="A18" s="104">
        <v>11</v>
      </c>
      <c r="B18" s="104" t="s">
        <v>67</v>
      </c>
      <c r="C18" s="133" t="s">
        <v>131</v>
      </c>
      <c r="D18" s="209">
        <v>1.5</v>
      </c>
      <c r="E18" s="134">
        <v>4.2</v>
      </c>
      <c r="F18" s="134">
        <v>6.4</v>
      </c>
      <c r="G18" s="134">
        <v>6</v>
      </c>
      <c r="H18" s="134">
        <v>6.3</v>
      </c>
      <c r="I18" s="134"/>
      <c r="J18" s="134">
        <v>2.8</v>
      </c>
      <c r="K18" s="134">
        <v>2.8</v>
      </c>
      <c r="L18" s="134">
        <v>2.8</v>
      </c>
      <c r="M18" s="134">
        <v>2.6</v>
      </c>
      <c r="N18" s="134"/>
      <c r="O18" s="134"/>
      <c r="P18" s="134"/>
      <c r="Q18" s="134"/>
      <c r="R18" s="134"/>
      <c r="S18" s="134"/>
      <c r="T18" s="134"/>
      <c r="U18" s="134"/>
      <c r="V18" s="134"/>
      <c r="W18" s="323" t="s">
        <v>134</v>
      </c>
    </row>
    <row r="19" spans="1:23" ht="19.149999999999999" hidden="1" customHeight="1">
      <c r="A19" s="128"/>
      <c r="B19" s="128"/>
      <c r="C19" s="129"/>
      <c r="D19" s="207"/>
      <c r="E19" s="151"/>
      <c r="F19" s="151"/>
      <c r="G19" s="151"/>
      <c r="H19" s="151"/>
      <c r="I19" s="151"/>
      <c r="J19" s="151"/>
      <c r="K19" s="151"/>
      <c r="L19" s="151"/>
      <c r="M19" s="151"/>
      <c r="N19" s="151"/>
      <c r="O19" s="151"/>
      <c r="P19" s="151"/>
      <c r="Q19" s="151"/>
      <c r="R19" s="151"/>
      <c r="S19" s="151"/>
      <c r="T19" s="151"/>
      <c r="U19" s="151"/>
      <c r="V19" s="151"/>
      <c r="W19" s="207"/>
    </row>
    <row r="20" spans="1:23" ht="19.149999999999999" hidden="1" customHeight="1">
      <c r="A20" s="128"/>
      <c r="B20" s="128"/>
      <c r="C20" s="129"/>
      <c r="D20" s="207"/>
      <c r="E20" s="131"/>
      <c r="F20" s="131"/>
      <c r="G20" s="131"/>
      <c r="H20" s="131"/>
      <c r="I20" s="131"/>
      <c r="J20" s="131"/>
      <c r="K20" s="131"/>
      <c r="L20" s="131"/>
      <c r="M20" s="131"/>
      <c r="N20" s="131"/>
      <c r="O20" s="131"/>
      <c r="P20" s="131"/>
      <c r="Q20" s="131"/>
      <c r="R20" s="131"/>
      <c r="S20" s="131"/>
      <c r="T20" s="131"/>
      <c r="U20" s="131"/>
      <c r="V20" s="131"/>
      <c r="W20" s="207"/>
    </row>
    <row r="21" spans="1:23" ht="19.149999999999999" hidden="1" customHeight="1">
      <c r="A21" s="128"/>
      <c r="B21" s="128"/>
      <c r="C21" s="129"/>
      <c r="D21" s="207"/>
      <c r="E21" s="131"/>
      <c r="F21" s="131"/>
      <c r="G21" s="131"/>
      <c r="H21" s="131"/>
      <c r="I21" s="131"/>
      <c r="J21" s="131"/>
      <c r="K21" s="131"/>
      <c r="L21" s="131"/>
      <c r="M21" s="131"/>
      <c r="N21" s="131"/>
      <c r="O21" s="131"/>
      <c r="P21" s="131"/>
      <c r="Q21" s="131"/>
      <c r="R21" s="131"/>
      <c r="S21" s="131"/>
      <c r="T21" s="131"/>
      <c r="U21" s="131"/>
      <c r="V21" s="131"/>
      <c r="W21" s="207"/>
    </row>
    <row r="22" spans="1:23" ht="19.149999999999999" hidden="1" customHeight="1">
      <c r="A22" s="128"/>
      <c r="B22" s="128"/>
      <c r="C22" s="129"/>
      <c r="D22" s="207"/>
      <c r="E22" s="131"/>
      <c r="F22" s="131"/>
      <c r="G22" s="131"/>
      <c r="H22" s="131"/>
      <c r="I22" s="131"/>
      <c r="J22" s="131"/>
      <c r="K22" s="131"/>
      <c r="L22" s="131"/>
      <c r="M22" s="131"/>
      <c r="N22" s="131"/>
      <c r="O22" s="131"/>
      <c r="P22" s="131"/>
      <c r="Q22" s="131"/>
      <c r="R22" s="131"/>
      <c r="S22" s="131"/>
      <c r="T22" s="131"/>
      <c r="U22" s="131"/>
      <c r="V22" s="131"/>
      <c r="W22" s="207"/>
    </row>
    <row r="23" spans="1:23" ht="19.149999999999999" hidden="1" customHeight="1">
      <c r="A23" s="128"/>
      <c r="B23" s="128"/>
      <c r="C23" s="129"/>
      <c r="D23" s="207"/>
      <c r="E23" s="131"/>
      <c r="F23" s="131"/>
      <c r="G23" s="131"/>
      <c r="H23" s="131"/>
      <c r="I23" s="131"/>
      <c r="J23" s="131"/>
      <c r="K23" s="131"/>
      <c r="L23" s="131"/>
      <c r="M23" s="131"/>
      <c r="N23" s="131"/>
      <c r="O23" s="131"/>
      <c r="P23" s="131"/>
      <c r="Q23" s="131"/>
      <c r="R23" s="131"/>
      <c r="S23" s="131"/>
      <c r="T23" s="131"/>
      <c r="U23" s="131"/>
      <c r="V23" s="131"/>
      <c r="W23" s="207"/>
    </row>
    <row r="24" spans="1:23" ht="19.149999999999999" hidden="1" customHeight="1">
      <c r="A24" s="128"/>
      <c r="B24" s="128"/>
      <c r="C24" s="129"/>
      <c r="D24" s="207"/>
      <c r="E24" s="131"/>
      <c r="F24" s="131"/>
      <c r="G24" s="131"/>
      <c r="H24" s="131"/>
      <c r="I24" s="131"/>
      <c r="J24" s="131"/>
      <c r="K24" s="131"/>
      <c r="L24" s="131"/>
      <c r="M24" s="131"/>
      <c r="N24" s="131"/>
      <c r="O24" s="131"/>
      <c r="P24" s="131"/>
      <c r="Q24" s="131"/>
      <c r="R24" s="131"/>
      <c r="S24" s="131"/>
      <c r="T24" s="131"/>
      <c r="U24" s="131"/>
      <c r="V24" s="131"/>
      <c r="W24" s="207"/>
    </row>
    <row r="25" spans="1:23" ht="19.149999999999999" hidden="1" customHeight="1">
      <c r="A25" s="128"/>
      <c r="B25" s="128"/>
      <c r="C25" s="129"/>
      <c r="D25" s="207"/>
      <c r="E25" s="131"/>
      <c r="F25" s="131"/>
      <c r="G25" s="131"/>
      <c r="H25" s="131"/>
      <c r="I25" s="131"/>
      <c r="J25" s="131"/>
      <c r="K25" s="131"/>
      <c r="L25" s="131"/>
      <c r="M25" s="131"/>
      <c r="N25" s="131"/>
      <c r="O25" s="131"/>
      <c r="P25" s="131"/>
      <c r="Q25" s="131"/>
      <c r="R25" s="131"/>
      <c r="S25" s="131"/>
      <c r="T25" s="131"/>
      <c r="U25" s="131"/>
      <c r="V25" s="131"/>
      <c r="W25" s="207"/>
    </row>
    <row r="26" spans="1:23" ht="19.149999999999999" hidden="1" customHeight="1">
      <c r="A26" s="128"/>
      <c r="B26" s="128"/>
      <c r="C26" s="129"/>
      <c r="D26" s="207"/>
      <c r="E26" s="131"/>
      <c r="F26" s="131"/>
      <c r="G26" s="131"/>
      <c r="H26" s="131"/>
      <c r="I26" s="131"/>
      <c r="J26" s="131"/>
      <c r="K26" s="131"/>
      <c r="L26" s="131"/>
      <c r="M26" s="131"/>
      <c r="N26" s="131"/>
      <c r="O26" s="131"/>
      <c r="P26" s="131"/>
      <c r="Q26" s="131"/>
      <c r="R26" s="131"/>
      <c r="S26" s="131"/>
      <c r="T26" s="131"/>
      <c r="U26" s="131"/>
      <c r="V26" s="131"/>
      <c r="W26" s="207"/>
    </row>
    <row r="27" spans="1:23" ht="19.149999999999999" hidden="1" customHeight="1">
      <c r="A27" s="128"/>
      <c r="B27" s="128"/>
      <c r="C27" s="129"/>
      <c r="D27" s="207"/>
      <c r="E27" s="131"/>
      <c r="F27" s="131"/>
      <c r="G27" s="131"/>
      <c r="H27" s="131"/>
      <c r="I27" s="131"/>
      <c r="J27" s="131"/>
      <c r="K27" s="131"/>
      <c r="L27" s="131"/>
      <c r="M27" s="131"/>
      <c r="N27" s="131"/>
      <c r="O27" s="131"/>
      <c r="P27" s="131"/>
      <c r="Q27" s="131"/>
      <c r="R27" s="131"/>
      <c r="S27" s="131"/>
      <c r="T27" s="131"/>
      <c r="U27" s="131"/>
      <c r="V27" s="131"/>
      <c r="W27" s="207"/>
    </row>
    <row r="28" spans="1:23" ht="19.149999999999999" hidden="1" customHeight="1">
      <c r="A28" s="128"/>
      <c r="B28" s="128"/>
      <c r="C28" s="129"/>
      <c r="D28" s="207"/>
      <c r="E28" s="131"/>
      <c r="F28" s="131"/>
      <c r="G28" s="131"/>
      <c r="H28" s="131"/>
      <c r="I28" s="131"/>
      <c r="J28" s="131"/>
      <c r="K28" s="131"/>
      <c r="L28" s="131"/>
      <c r="M28" s="131"/>
      <c r="N28" s="131"/>
      <c r="O28" s="131"/>
      <c r="P28" s="131"/>
      <c r="Q28" s="131"/>
      <c r="R28" s="131"/>
      <c r="S28" s="131"/>
      <c r="T28" s="131"/>
      <c r="U28" s="131"/>
      <c r="V28" s="131"/>
      <c r="W28" s="207"/>
    </row>
    <row r="29" spans="1:23" ht="19.149999999999999" hidden="1" customHeight="1">
      <c r="A29" s="128"/>
      <c r="B29" s="128"/>
      <c r="C29" s="129"/>
      <c r="D29" s="207"/>
      <c r="E29" s="131"/>
      <c r="F29" s="131"/>
      <c r="G29" s="131"/>
      <c r="H29" s="131"/>
      <c r="I29" s="131"/>
      <c r="J29" s="131"/>
      <c r="K29" s="131"/>
      <c r="L29" s="131"/>
      <c r="M29" s="131"/>
      <c r="N29" s="131"/>
      <c r="O29" s="131"/>
      <c r="P29" s="131"/>
      <c r="Q29" s="131"/>
      <c r="R29" s="131"/>
      <c r="S29" s="131"/>
      <c r="T29" s="131"/>
      <c r="U29" s="131"/>
      <c r="V29" s="131"/>
      <c r="W29" s="207"/>
    </row>
    <row r="30" spans="1:23" ht="19.149999999999999" hidden="1" customHeight="1">
      <c r="A30" s="128"/>
      <c r="B30" s="128"/>
      <c r="C30" s="129"/>
      <c r="D30" s="207"/>
      <c r="E30" s="131"/>
      <c r="F30" s="131"/>
      <c r="G30" s="131"/>
      <c r="H30" s="131"/>
      <c r="I30" s="131"/>
      <c r="J30" s="131"/>
      <c r="K30" s="131"/>
      <c r="L30" s="131"/>
      <c r="M30" s="131"/>
      <c r="N30" s="131"/>
      <c r="O30" s="131"/>
      <c r="P30" s="131"/>
      <c r="Q30" s="131"/>
      <c r="R30" s="131"/>
      <c r="S30" s="131"/>
      <c r="T30" s="131"/>
      <c r="U30" s="131"/>
      <c r="V30" s="131"/>
      <c r="W30" s="207"/>
    </row>
    <row r="31" spans="1:23" ht="19.149999999999999" hidden="1" customHeight="1">
      <c r="A31" s="128"/>
      <c r="B31" s="128"/>
      <c r="C31" s="129"/>
      <c r="D31" s="207"/>
      <c r="E31" s="131"/>
      <c r="F31" s="131"/>
      <c r="G31" s="131"/>
      <c r="H31" s="131"/>
      <c r="I31" s="131"/>
      <c r="J31" s="131"/>
      <c r="K31" s="131"/>
      <c r="L31" s="131"/>
      <c r="M31" s="131"/>
      <c r="N31" s="131"/>
      <c r="O31" s="131"/>
      <c r="P31" s="131"/>
      <c r="Q31" s="131"/>
      <c r="R31" s="131"/>
      <c r="S31" s="131"/>
      <c r="T31" s="131"/>
      <c r="U31" s="131"/>
      <c r="V31" s="131"/>
      <c r="W31" s="207"/>
    </row>
    <row r="32" spans="1:23" ht="19.149999999999999" hidden="1" customHeight="1">
      <c r="A32" s="128"/>
      <c r="B32" s="128"/>
      <c r="C32" s="129"/>
      <c r="D32" s="207"/>
      <c r="E32" s="131"/>
      <c r="F32" s="131"/>
      <c r="G32" s="131"/>
      <c r="H32" s="131"/>
      <c r="I32" s="131"/>
      <c r="J32" s="131"/>
      <c r="K32" s="131"/>
      <c r="L32" s="131"/>
      <c r="M32" s="131"/>
      <c r="N32" s="131"/>
      <c r="O32" s="131"/>
      <c r="P32" s="131"/>
      <c r="Q32" s="131"/>
      <c r="R32" s="131"/>
      <c r="S32" s="131"/>
      <c r="T32" s="131"/>
      <c r="U32" s="131"/>
      <c r="V32" s="131"/>
      <c r="W32" s="207"/>
    </row>
    <row r="33" spans="1:23" ht="19.149999999999999" hidden="1" customHeight="1">
      <c r="A33" s="128"/>
      <c r="B33" s="128"/>
      <c r="C33" s="129"/>
      <c r="D33" s="207"/>
      <c r="E33" s="131"/>
      <c r="F33" s="131"/>
      <c r="G33" s="131"/>
      <c r="H33" s="131"/>
      <c r="I33" s="131"/>
      <c r="J33" s="131"/>
      <c r="K33" s="131"/>
      <c r="L33" s="131"/>
      <c r="M33" s="131"/>
      <c r="N33" s="131"/>
      <c r="O33" s="131"/>
      <c r="P33" s="131"/>
      <c r="Q33" s="131"/>
      <c r="R33" s="131"/>
      <c r="S33" s="131"/>
      <c r="T33" s="131"/>
      <c r="U33" s="131"/>
      <c r="V33" s="131"/>
      <c r="W33" s="207"/>
    </row>
    <row r="34" spans="1:23" ht="19.149999999999999" hidden="1" customHeight="1">
      <c r="A34" s="128"/>
      <c r="B34" s="128"/>
      <c r="C34" s="129"/>
      <c r="D34" s="207"/>
      <c r="E34" s="131"/>
      <c r="F34" s="131"/>
      <c r="G34" s="131"/>
      <c r="H34" s="131"/>
      <c r="I34" s="131"/>
      <c r="J34" s="131"/>
      <c r="K34" s="131"/>
      <c r="L34" s="131"/>
      <c r="M34" s="131"/>
      <c r="N34" s="131"/>
      <c r="O34" s="131"/>
      <c r="P34" s="131"/>
      <c r="Q34" s="131"/>
      <c r="R34" s="131"/>
      <c r="S34" s="131"/>
      <c r="T34" s="131"/>
      <c r="U34" s="131"/>
      <c r="V34" s="131"/>
      <c r="W34" s="207"/>
    </row>
    <row r="35" spans="1:23" ht="19.149999999999999" hidden="1" customHeight="1">
      <c r="A35" s="128"/>
      <c r="B35" s="128"/>
      <c r="C35" s="129"/>
      <c r="D35" s="207"/>
      <c r="E35" s="131"/>
      <c r="F35" s="131"/>
      <c r="G35" s="131"/>
      <c r="H35" s="131"/>
      <c r="I35" s="131"/>
      <c r="J35" s="131"/>
      <c r="K35" s="131"/>
      <c r="L35" s="131"/>
      <c r="M35" s="131"/>
      <c r="N35" s="131"/>
      <c r="O35" s="131"/>
      <c r="P35" s="131"/>
      <c r="Q35" s="131"/>
      <c r="R35" s="131"/>
      <c r="S35" s="131"/>
      <c r="T35" s="131"/>
      <c r="U35" s="131"/>
      <c r="V35" s="131"/>
      <c r="W35" s="207"/>
    </row>
    <row r="36" spans="1:23" ht="19.149999999999999" hidden="1" customHeight="1">
      <c r="A36" s="128"/>
      <c r="B36" s="128"/>
      <c r="C36" s="130"/>
      <c r="D36" s="208"/>
      <c r="E36" s="131"/>
      <c r="F36" s="131"/>
      <c r="G36" s="131"/>
      <c r="H36" s="131"/>
      <c r="I36" s="131"/>
      <c r="J36" s="131"/>
      <c r="K36" s="131"/>
      <c r="L36" s="131"/>
      <c r="M36" s="131"/>
      <c r="N36" s="131"/>
      <c r="O36" s="131"/>
      <c r="P36" s="131"/>
      <c r="Q36" s="131"/>
      <c r="R36" s="131"/>
      <c r="S36" s="131"/>
      <c r="T36" s="131"/>
      <c r="U36" s="131"/>
      <c r="V36" s="131"/>
      <c r="W36" s="208"/>
    </row>
    <row r="37" spans="1:23" ht="19.149999999999999" hidden="1" customHeight="1">
      <c r="A37" s="100"/>
      <c r="B37" s="100"/>
      <c r="C37" s="130"/>
      <c r="D37" s="208"/>
      <c r="E37" s="131"/>
      <c r="F37" s="131"/>
      <c r="G37" s="131"/>
      <c r="H37" s="131"/>
      <c r="I37" s="131"/>
      <c r="J37" s="131"/>
      <c r="K37" s="131"/>
      <c r="L37" s="131"/>
      <c r="M37" s="131"/>
      <c r="N37" s="131"/>
      <c r="O37" s="131"/>
      <c r="P37" s="131"/>
      <c r="Q37" s="131"/>
      <c r="R37" s="131"/>
      <c r="S37" s="131"/>
      <c r="T37" s="131"/>
      <c r="U37" s="131"/>
      <c r="V37" s="131"/>
      <c r="W37" s="208"/>
    </row>
    <row r="38" spans="1:23" ht="19.149999999999999" hidden="1" customHeight="1">
      <c r="A38" s="128"/>
      <c r="B38" s="128"/>
      <c r="C38" s="130"/>
      <c r="D38" s="208"/>
      <c r="E38" s="131"/>
      <c r="F38" s="131"/>
      <c r="G38" s="131"/>
      <c r="H38" s="131"/>
      <c r="I38" s="131"/>
      <c r="J38" s="131"/>
      <c r="K38" s="131"/>
      <c r="L38" s="131"/>
      <c r="M38" s="131"/>
      <c r="N38" s="131"/>
      <c r="O38" s="131"/>
      <c r="P38" s="131"/>
      <c r="Q38" s="131"/>
      <c r="R38" s="131"/>
      <c r="S38" s="131"/>
      <c r="T38" s="131"/>
      <c r="U38" s="131"/>
      <c r="V38" s="131"/>
      <c r="W38" s="208"/>
    </row>
    <row r="39" spans="1:23" ht="19.149999999999999" hidden="1" customHeight="1">
      <c r="A39" s="100"/>
      <c r="B39" s="100"/>
      <c r="C39" s="130"/>
      <c r="D39" s="208"/>
      <c r="E39" s="131"/>
      <c r="F39" s="131"/>
      <c r="G39" s="131"/>
      <c r="H39" s="131"/>
      <c r="I39" s="131"/>
      <c r="J39" s="131"/>
      <c r="K39" s="131"/>
      <c r="L39" s="131"/>
      <c r="M39" s="131"/>
      <c r="N39" s="131"/>
      <c r="O39" s="131"/>
      <c r="P39" s="131"/>
      <c r="Q39" s="131"/>
      <c r="R39" s="131"/>
      <c r="S39" s="131"/>
      <c r="T39" s="131"/>
      <c r="U39" s="131"/>
      <c r="V39" s="131"/>
      <c r="W39" s="208"/>
    </row>
    <row r="40" spans="1:23" ht="19.149999999999999" hidden="1" customHeight="1">
      <c r="A40" s="128"/>
      <c r="B40" s="128"/>
      <c r="C40" s="130"/>
      <c r="D40" s="208"/>
      <c r="E40" s="131"/>
      <c r="F40" s="131"/>
      <c r="G40" s="131"/>
      <c r="H40" s="131"/>
      <c r="I40" s="131"/>
      <c r="J40" s="131"/>
      <c r="K40" s="131"/>
      <c r="L40" s="131"/>
      <c r="M40" s="131"/>
      <c r="N40" s="131"/>
      <c r="O40" s="131"/>
      <c r="P40" s="131"/>
      <c r="Q40" s="131"/>
      <c r="R40" s="131"/>
      <c r="S40" s="131"/>
      <c r="T40" s="131"/>
      <c r="U40" s="131"/>
      <c r="V40" s="131"/>
      <c r="W40" s="208"/>
    </row>
    <row r="41" spans="1:23" ht="19.149999999999999" hidden="1" customHeight="1">
      <c r="A41" s="100"/>
      <c r="B41" s="100"/>
      <c r="C41" s="130"/>
      <c r="D41" s="208"/>
      <c r="E41" s="131"/>
      <c r="F41" s="131"/>
      <c r="G41" s="131"/>
      <c r="H41" s="131"/>
      <c r="I41" s="131"/>
      <c r="J41" s="131"/>
      <c r="K41" s="131"/>
      <c r="L41" s="131"/>
      <c r="M41" s="131"/>
      <c r="N41" s="131"/>
      <c r="O41" s="131"/>
      <c r="P41" s="131"/>
      <c r="Q41" s="131"/>
      <c r="R41" s="131"/>
      <c r="S41" s="131"/>
      <c r="T41" s="131"/>
      <c r="U41" s="131"/>
      <c r="V41" s="131"/>
      <c r="W41" s="208"/>
    </row>
    <row r="42" spans="1:23" ht="19.149999999999999" hidden="1" customHeight="1">
      <c r="A42" s="128"/>
      <c r="B42" s="128"/>
      <c r="C42" s="130"/>
      <c r="D42" s="208"/>
      <c r="E42" s="131"/>
      <c r="F42" s="131"/>
      <c r="G42" s="131"/>
      <c r="H42" s="131"/>
      <c r="I42" s="131"/>
      <c r="J42" s="131"/>
      <c r="K42" s="131"/>
      <c r="L42" s="131"/>
      <c r="M42" s="131"/>
      <c r="N42" s="131"/>
      <c r="O42" s="131"/>
      <c r="P42" s="131"/>
      <c r="Q42" s="131"/>
      <c r="R42" s="131"/>
      <c r="S42" s="131"/>
      <c r="T42" s="131"/>
      <c r="U42" s="131"/>
      <c r="V42" s="131"/>
      <c r="W42" s="208"/>
    </row>
    <row r="43" spans="1:23" ht="19.149999999999999" hidden="1" customHeight="1">
      <c r="A43" s="100"/>
      <c r="B43" s="100"/>
      <c r="C43" s="130"/>
      <c r="D43" s="208"/>
      <c r="E43" s="131"/>
      <c r="F43" s="131"/>
      <c r="G43" s="131"/>
      <c r="H43" s="131"/>
      <c r="I43" s="131"/>
      <c r="J43" s="131"/>
      <c r="K43" s="131"/>
      <c r="L43" s="131"/>
      <c r="M43" s="131"/>
      <c r="N43" s="131"/>
      <c r="O43" s="131"/>
      <c r="P43" s="131"/>
      <c r="Q43" s="131"/>
      <c r="R43" s="131"/>
      <c r="S43" s="131"/>
      <c r="T43" s="131"/>
      <c r="U43" s="131"/>
      <c r="V43" s="131"/>
      <c r="W43" s="208"/>
    </row>
    <row r="44" spans="1:23" ht="19.149999999999999" hidden="1" customHeight="1">
      <c r="A44" s="128"/>
      <c r="B44" s="128"/>
      <c r="C44" s="130"/>
      <c r="D44" s="208"/>
      <c r="E44" s="131"/>
      <c r="F44" s="131"/>
      <c r="G44" s="131"/>
      <c r="H44" s="131"/>
      <c r="I44" s="131"/>
      <c r="J44" s="131"/>
      <c r="K44" s="131"/>
      <c r="L44" s="131"/>
      <c r="M44" s="131"/>
      <c r="N44" s="131"/>
      <c r="O44" s="131"/>
      <c r="P44" s="131"/>
      <c r="Q44" s="131"/>
      <c r="R44" s="131"/>
      <c r="S44" s="131"/>
      <c r="T44" s="131"/>
      <c r="U44" s="131"/>
      <c r="V44" s="131"/>
      <c r="W44" s="208"/>
    </row>
    <row r="45" spans="1:23" ht="19.149999999999999" hidden="1" customHeight="1">
      <c r="A45" s="100"/>
      <c r="B45" s="100"/>
      <c r="C45" s="130"/>
      <c r="D45" s="208"/>
      <c r="E45" s="131"/>
      <c r="F45" s="131"/>
      <c r="G45" s="131"/>
      <c r="H45" s="131"/>
      <c r="I45" s="131"/>
      <c r="J45" s="131"/>
      <c r="K45" s="131"/>
      <c r="L45" s="131"/>
      <c r="M45" s="131"/>
      <c r="N45" s="131"/>
      <c r="O45" s="131"/>
      <c r="P45" s="131"/>
      <c r="Q45" s="131"/>
      <c r="R45" s="131"/>
      <c r="S45" s="131"/>
      <c r="T45" s="131"/>
      <c r="U45" s="131"/>
      <c r="V45" s="131"/>
      <c r="W45" s="208"/>
    </row>
    <row r="46" spans="1:23" ht="19.149999999999999" hidden="1" customHeight="1">
      <c r="A46" s="128"/>
      <c r="B46" s="128"/>
      <c r="C46" s="130"/>
      <c r="D46" s="208"/>
      <c r="E46" s="131"/>
      <c r="F46" s="131"/>
      <c r="G46" s="131"/>
      <c r="H46" s="131"/>
      <c r="I46" s="131"/>
      <c r="J46" s="131"/>
      <c r="K46" s="131"/>
      <c r="L46" s="131"/>
      <c r="M46" s="131"/>
      <c r="N46" s="131"/>
      <c r="O46" s="131"/>
      <c r="P46" s="131"/>
      <c r="Q46" s="131"/>
      <c r="R46" s="131"/>
      <c r="S46" s="131"/>
      <c r="T46" s="131"/>
      <c r="U46" s="131"/>
      <c r="V46" s="131"/>
      <c r="W46" s="208"/>
    </row>
    <row r="47" spans="1:23" ht="19.149999999999999" hidden="1" customHeight="1">
      <c r="A47" s="100"/>
      <c r="B47" s="100"/>
      <c r="C47" s="130"/>
      <c r="D47" s="208"/>
      <c r="E47" s="131"/>
      <c r="F47" s="131"/>
      <c r="G47" s="131"/>
      <c r="H47" s="131"/>
      <c r="I47" s="131"/>
      <c r="J47" s="131"/>
      <c r="K47" s="131"/>
      <c r="L47" s="131"/>
      <c r="M47" s="131"/>
      <c r="N47" s="131"/>
      <c r="O47" s="131"/>
      <c r="P47" s="131"/>
      <c r="Q47" s="131"/>
      <c r="R47" s="131"/>
      <c r="S47" s="131"/>
      <c r="T47" s="131"/>
      <c r="U47" s="131"/>
      <c r="V47" s="131"/>
      <c r="W47" s="208"/>
    </row>
    <row r="48" spans="1:23" ht="19.149999999999999" hidden="1" customHeight="1">
      <c r="A48" s="128"/>
      <c r="B48" s="128"/>
      <c r="C48" s="130"/>
      <c r="D48" s="208"/>
      <c r="E48" s="131"/>
      <c r="F48" s="131"/>
      <c r="G48" s="131"/>
      <c r="H48" s="131"/>
      <c r="I48" s="131"/>
      <c r="J48" s="131"/>
      <c r="K48" s="131"/>
      <c r="L48" s="131"/>
      <c r="M48" s="131"/>
      <c r="N48" s="131"/>
      <c r="O48" s="131"/>
      <c r="P48" s="131"/>
      <c r="Q48" s="131"/>
      <c r="R48" s="131"/>
      <c r="S48" s="131"/>
      <c r="T48" s="131"/>
      <c r="U48" s="131"/>
      <c r="V48" s="131"/>
      <c r="W48" s="208"/>
    </row>
    <row r="49" spans="1:23" ht="19.149999999999999" hidden="1" customHeight="1">
      <c r="A49" s="128"/>
      <c r="B49" s="128"/>
      <c r="C49" s="130"/>
      <c r="D49" s="208"/>
      <c r="E49" s="131"/>
      <c r="F49" s="131"/>
      <c r="G49" s="131"/>
      <c r="H49" s="131"/>
      <c r="I49" s="131"/>
      <c r="J49" s="131"/>
      <c r="K49" s="131"/>
      <c r="L49" s="131"/>
      <c r="M49" s="131"/>
      <c r="N49" s="131"/>
      <c r="O49" s="131"/>
      <c r="P49" s="131"/>
      <c r="Q49" s="131"/>
      <c r="R49" s="131"/>
      <c r="S49" s="131"/>
      <c r="T49" s="131"/>
      <c r="U49" s="131"/>
      <c r="V49" s="131"/>
      <c r="W49" s="208"/>
    </row>
    <row r="50" spans="1:23" ht="19.149999999999999" hidden="1" customHeight="1">
      <c r="A50" s="100"/>
      <c r="B50" s="100"/>
      <c r="C50" s="130"/>
      <c r="D50" s="208"/>
      <c r="E50" s="131"/>
      <c r="F50" s="131"/>
      <c r="G50" s="131"/>
      <c r="H50" s="131"/>
      <c r="I50" s="131"/>
      <c r="J50" s="131"/>
      <c r="K50" s="131"/>
      <c r="L50" s="131"/>
      <c r="M50" s="131"/>
      <c r="N50" s="131"/>
      <c r="O50" s="131"/>
      <c r="P50" s="131"/>
      <c r="Q50" s="131"/>
      <c r="R50" s="131"/>
      <c r="S50" s="131"/>
      <c r="T50" s="131"/>
      <c r="U50" s="131"/>
      <c r="V50" s="131"/>
      <c r="W50" s="208"/>
    </row>
    <row r="51" spans="1:23" ht="19.149999999999999" hidden="1" customHeight="1">
      <c r="A51" s="128"/>
      <c r="B51" s="128"/>
      <c r="C51" s="130"/>
      <c r="D51" s="208"/>
      <c r="E51" s="131"/>
      <c r="F51" s="131"/>
      <c r="G51" s="131"/>
      <c r="H51" s="131"/>
      <c r="I51" s="131"/>
      <c r="J51" s="131"/>
      <c r="K51" s="131"/>
      <c r="L51" s="131"/>
      <c r="M51" s="131"/>
      <c r="N51" s="131"/>
      <c r="O51" s="131"/>
      <c r="P51" s="131"/>
      <c r="Q51" s="131"/>
      <c r="R51" s="131"/>
      <c r="S51" s="131"/>
      <c r="T51" s="131"/>
      <c r="U51" s="131"/>
      <c r="V51" s="131"/>
      <c r="W51" s="208"/>
    </row>
    <row r="52" spans="1:23" ht="19.149999999999999" hidden="1" customHeight="1">
      <c r="A52" s="100"/>
      <c r="B52" s="100"/>
      <c r="C52" s="130"/>
      <c r="D52" s="208"/>
      <c r="E52" s="131"/>
      <c r="F52" s="131"/>
      <c r="G52" s="131"/>
      <c r="H52" s="131"/>
      <c r="I52" s="131"/>
      <c r="J52" s="131"/>
      <c r="K52" s="131"/>
      <c r="L52" s="131"/>
      <c r="M52" s="131"/>
      <c r="N52" s="131"/>
      <c r="O52" s="131"/>
      <c r="P52" s="131"/>
      <c r="Q52" s="131"/>
      <c r="R52" s="131"/>
      <c r="S52" s="131"/>
      <c r="T52" s="131"/>
      <c r="U52" s="131"/>
      <c r="V52" s="131"/>
      <c r="W52" s="208"/>
    </row>
    <row r="53" spans="1:23" ht="19.149999999999999" hidden="1" customHeight="1">
      <c r="A53" s="128"/>
      <c r="B53" s="128"/>
      <c r="C53" s="130"/>
      <c r="D53" s="208"/>
      <c r="E53" s="131"/>
      <c r="F53" s="131"/>
      <c r="G53" s="131"/>
      <c r="H53" s="131"/>
      <c r="I53" s="131"/>
      <c r="J53" s="131"/>
      <c r="K53" s="131"/>
      <c r="L53" s="131"/>
      <c r="M53" s="131"/>
      <c r="N53" s="131"/>
      <c r="O53" s="131"/>
      <c r="P53" s="131"/>
      <c r="Q53" s="131"/>
      <c r="R53" s="131"/>
      <c r="S53" s="131"/>
      <c r="T53" s="131"/>
      <c r="U53" s="131"/>
      <c r="V53" s="131"/>
      <c r="W53" s="208"/>
    </row>
    <row r="54" spans="1:23" ht="19.149999999999999" hidden="1" customHeight="1">
      <c r="A54" s="100"/>
      <c r="B54" s="100"/>
      <c r="C54" s="130"/>
      <c r="D54" s="208"/>
      <c r="E54" s="131"/>
      <c r="F54" s="131"/>
      <c r="G54" s="131"/>
      <c r="H54" s="131"/>
      <c r="I54" s="131"/>
      <c r="J54" s="131"/>
      <c r="K54" s="131"/>
      <c r="L54" s="131"/>
      <c r="M54" s="131"/>
      <c r="N54" s="131"/>
      <c r="O54" s="131"/>
      <c r="P54" s="131"/>
      <c r="Q54" s="131"/>
      <c r="R54" s="131"/>
      <c r="S54" s="131"/>
      <c r="T54" s="131"/>
      <c r="U54" s="131"/>
      <c r="V54" s="131"/>
      <c r="W54" s="208"/>
    </row>
    <row r="55" spans="1:23" ht="19.149999999999999" hidden="1" customHeight="1">
      <c r="A55" s="128"/>
      <c r="B55" s="128"/>
      <c r="C55" s="130"/>
      <c r="D55" s="208"/>
      <c r="E55" s="131"/>
      <c r="F55" s="131"/>
      <c r="G55" s="131"/>
      <c r="H55" s="131"/>
      <c r="I55" s="131"/>
      <c r="J55" s="131"/>
      <c r="K55" s="131"/>
      <c r="L55" s="131"/>
      <c r="M55" s="131"/>
      <c r="N55" s="131"/>
      <c r="O55" s="131"/>
      <c r="P55" s="131"/>
      <c r="Q55" s="131"/>
      <c r="R55" s="131"/>
      <c r="S55" s="131"/>
      <c r="T55" s="131"/>
      <c r="U55" s="131"/>
      <c r="V55" s="131"/>
      <c r="W55" s="208"/>
    </row>
    <row r="56" spans="1:23" ht="19.149999999999999" hidden="1" customHeight="1">
      <c r="A56" s="128"/>
      <c r="B56" s="128"/>
      <c r="C56" s="130"/>
      <c r="D56" s="208"/>
      <c r="E56" s="131"/>
      <c r="F56" s="131"/>
      <c r="G56" s="131"/>
      <c r="H56" s="131"/>
      <c r="I56" s="131"/>
      <c r="J56" s="131"/>
      <c r="K56" s="131"/>
      <c r="L56" s="131"/>
      <c r="M56" s="131"/>
      <c r="N56" s="131"/>
      <c r="O56" s="131"/>
      <c r="P56" s="131"/>
      <c r="Q56" s="131"/>
      <c r="R56" s="131"/>
      <c r="S56" s="131"/>
      <c r="T56" s="131"/>
      <c r="U56" s="131"/>
      <c r="V56" s="131"/>
      <c r="W56" s="208"/>
    </row>
    <row r="57" spans="1:23" ht="19.149999999999999" hidden="1" customHeight="1">
      <c r="A57" s="104"/>
      <c r="B57" s="104"/>
      <c r="C57" s="133"/>
      <c r="D57" s="209"/>
      <c r="E57" s="134"/>
      <c r="F57" s="134"/>
      <c r="G57" s="134"/>
      <c r="H57" s="134"/>
      <c r="I57" s="134"/>
      <c r="J57" s="134"/>
      <c r="K57" s="134"/>
      <c r="L57" s="134"/>
      <c r="M57" s="134"/>
      <c r="N57" s="134"/>
      <c r="O57" s="134"/>
      <c r="P57" s="134"/>
      <c r="Q57" s="134"/>
      <c r="R57" s="134"/>
      <c r="S57" s="134"/>
      <c r="T57" s="134"/>
      <c r="U57" s="134"/>
      <c r="V57" s="134"/>
      <c r="W57" s="209"/>
    </row>
    <row r="58" spans="1:23" ht="13.5" customHeight="1"/>
    <row r="59" spans="1:23" ht="22.5" customHeight="1">
      <c r="A59" s="136"/>
      <c r="B59" s="572" t="s">
        <v>135</v>
      </c>
      <c r="C59" s="573"/>
      <c r="D59" s="573"/>
      <c r="E59" s="573"/>
      <c r="F59" s="573"/>
      <c r="G59" s="573"/>
      <c r="H59" s="573"/>
      <c r="I59" s="574"/>
      <c r="J59" s="137"/>
      <c r="K59" s="137"/>
      <c r="L59" s="137"/>
      <c r="M59" s="137"/>
      <c r="N59" s="137"/>
      <c r="O59" s="137"/>
      <c r="P59" s="135"/>
      <c r="Q59" s="135"/>
      <c r="R59" s="137"/>
      <c r="S59" s="138"/>
      <c r="T59" s="135"/>
    </row>
  </sheetData>
  <mergeCells count="10">
    <mergeCell ref="B59:I59"/>
    <mergeCell ref="A1:W1"/>
    <mergeCell ref="A4:A6"/>
    <mergeCell ref="B4:B6"/>
    <mergeCell ref="C4:C6"/>
    <mergeCell ref="D4:H4"/>
    <mergeCell ref="I4:V4"/>
    <mergeCell ref="W4:W6"/>
    <mergeCell ref="D5:H5"/>
    <mergeCell ref="I5:V5"/>
  </mergeCells>
  <printOptions horizontalCentered="1"/>
  <pageMargins left="0.62992125984251968" right="0.43307086614173229" top="0.74803149606299213" bottom="0.35433070866141736" header="0.31496062992125984" footer="0.31496062992125984"/>
  <pageSetup paperSize="9" scale="9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H60"/>
  <sheetViews>
    <sheetView tabSelected="1" zoomScale="80" zoomScaleNormal="80" zoomScaleSheetLayoutView="100" workbookViewId="0">
      <pane xSplit="3" ySplit="7" topLeftCell="D8" activePane="bottomRight" state="frozen"/>
      <selection pane="topRight" activeCell="D1" sqref="D1"/>
      <selection pane="bottomLeft" activeCell="A8" sqref="A8"/>
      <selection pane="bottomRight" activeCell="C13" sqref="C13"/>
    </sheetView>
  </sheetViews>
  <sheetFormatPr defaultColWidth="9.28515625" defaultRowHeight="16.5"/>
  <cols>
    <col min="1" max="1" width="6.28515625" style="1" customWidth="1"/>
    <col min="2" max="2" width="18.28515625" style="230" customWidth="1"/>
    <col min="3" max="3" width="20.5703125" style="230" customWidth="1"/>
    <col min="4" max="11" width="13.5703125" style="230" customWidth="1"/>
    <col min="12" max="13" width="13.5703125" style="230" hidden="1" customWidth="1"/>
    <col min="14" max="15" width="13.5703125" style="230" customWidth="1"/>
    <col min="16" max="17" width="13.5703125" style="230" hidden="1" customWidth="1"/>
    <col min="18" max="18" width="34.28515625" style="230" customWidth="1"/>
    <col min="19" max="20" width="9.28515625" style="230"/>
    <col min="21" max="21" width="15.28515625" style="230" customWidth="1"/>
    <col min="22" max="16384" width="9.28515625" style="230"/>
  </cols>
  <sheetData>
    <row r="1" spans="1:216" s="2" customFormat="1">
      <c r="A1" s="502" t="s">
        <v>91</v>
      </c>
      <c r="B1" s="502"/>
      <c r="C1" s="502"/>
      <c r="D1" s="502"/>
      <c r="E1" s="502"/>
      <c r="F1" s="502"/>
      <c r="G1" s="502"/>
      <c r="H1" s="502"/>
      <c r="I1" s="502"/>
      <c r="J1" s="502"/>
      <c r="K1" s="502"/>
      <c r="L1" s="502"/>
      <c r="M1" s="502"/>
      <c r="N1" s="502"/>
      <c r="O1" s="502"/>
      <c r="P1" s="502"/>
      <c r="Q1" s="502"/>
      <c r="R1" s="502"/>
    </row>
    <row r="2" spans="1:216" s="2" customFormat="1">
      <c r="A2" s="3"/>
      <c r="B2" s="3"/>
      <c r="C2" s="3"/>
      <c r="D2" s="3"/>
      <c r="I2" s="3"/>
    </row>
    <row r="3" spans="1:216" s="2" customFormat="1">
      <c r="A3" s="1"/>
      <c r="B3" s="1"/>
      <c r="C3" s="27"/>
      <c r="D3" s="27"/>
      <c r="I3" s="27"/>
      <c r="R3" s="28" t="s">
        <v>10</v>
      </c>
    </row>
    <row r="4" spans="1:216" s="2" customFormat="1" ht="27.6" customHeight="1">
      <c r="A4" s="491" t="s">
        <v>1</v>
      </c>
      <c r="B4" s="491" t="s">
        <v>25</v>
      </c>
      <c r="C4" s="491" t="s">
        <v>32</v>
      </c>
      <c r="D4" s="582" t="s">
        <v>35</v>
      </c>
      <c r="E4" s="583"/>
      <c r="F4" s="583"/>
      <c r="G4" s="583"/>
      <c r="H4" s="583"/>
      <c r="I4" s="582" t="s">
        <v>36</v>
      </c>
      <c r="J4" s="583"/>
      <c r="K4" s="583"/>
      <c r="L4" s="583"/>
      <c r="M4" s="583"/>
      <c r="N4" s="491" t="s">
        <v>21</v>
      </c>
      <c r="O4" s="579" t="s">
        <v>12</v>
      </c>
      <c r="P4" s="491" t="s">
        <v>22</v>
      </c>
      <c r="Q4" s="579" t="s">
        <v>23</v>
      </c>
      <c r="R4" s="584" t="s">
        <v>28</v>
      </c>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row>
    <row r="5" spans="1:216" s="2" customFormat="1" ht="27.6" customHeight="1">
      <c r="A5" s="503"/>
      <c r="B5" s="503"/>
      <c r="C5" s="503"/>
      <c r="D5" s="582" t="s">
        <v>11</v>
      </c>
      <c r="E5" s="583"/>
      <c r="F5" s="583"/>
      <c r="G5" s="583"/>
      <c r="H5" s="583"/>
      <c r="I5" s="582" t="s">
        <v>11</v>
      </c>
      <c r="J5" s="583"/>
      <c r="K5" s="583"/>
      <c r="L5" s="583"/>
      <c r="M5" s="583"/>
      <c r="N5" s="503"/>
      <c r="O5" s="580"/>
      <c r="P5" s="503"/>
      <c r="Q5" s="580"/>
      <c r="R5" s="585"/>
      <c r="S5" s="6"/>
      <c r="T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row>
    <row r="6" spans="1:216" s="2" customFormat="1" ht="46.15" customHeight="1">
      <c r="A6" s="492"/>
      <c r="B6" s="492"/>
      <c r="C6" s="492"/>
      <c r="D6" s="159" t="s">
        <v>16</v>
      </c>
      <c r="E6" s="159" t="s">
        <v>17</v>
      </c>
      <c r="F6" s="159" t="s">
        <v>13</v>
      </c>
      <c r="G6" s="159" t="s">
        <v>14</v>
      </c>
      <c r="H6" s="159" t="s">
        <v>15</v>
      </c>
      <c r="I6" s="159" t="s">
        <v>16</v>
      </c>
      <c r="J6" s="159" t="s">
        <v>17</v>
      </c>
      <c r="K6" s="159" t="s">
        <v>13</v>
      </c>
      <c r="L6" s="159" t="s">
        <v>14</v>
      </c>
      <c r="M6" s="159" t="s">
        <v>15</v>
      </c>
      <c r="N6" s="492"/>
      <c r="O6" s="581"/>
      <c r="P6" s="492"/>
      <c r="Q6" s="581"/>
      <c r="R6" s="58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row>
    <row r="7" spans="1:216" s="2" customFormat="1" ht="19.149999999999999" customHeight="1">
      <c r="A7" s="184" t="s">
        <v>26</v>
      </c>
      <c r="B7" s="184" t="s">
        <v>27</v>
      </c>
      <c r="C7" s="184" t="s">
        <v>31</v>
      </c>
      <c r="D7" s="184">
        <v>1</v>
      </c>
      <c r="E7" s="184">
        <v>2</v>
      </c>
      <c r="F7" s="184">
        <v>3</v>
      </c>
      <c r="G7" s="184">
        <v>4</v>
      </c>
      <c r="H7" s="184">
        <v>5</v>
      </c>
      <c r="I7" s="184">
        <v>6</v>
      </c>
      <c r="J7" s="184">
        <v>7</v>
      </c>
      <c r="K7" s="184">
        <v>8</v>
      </c>
      <c r="L7" s="184">
        <v>9</v>
      </c>
      <c r="M7" s="184">
        <v>10</v>
      </c>
      <c r="N7" s="184">
        <v>11</v>
      </c>
      <c r="O7" s="184">
        <v>12</v>
      </c>
      <c r="P7" s="184">
        <v>13</v>
      </c>
      <c r="Q7" s="184">
        <v>14</v>
      </c>
      <c r="R7" s="184">
        <v>15</v>
      </c>
      <c r="T7" s="6"/>
      <c r="U7" s="6"/>
      <c r="V7" s="6"/>
      <c r="W7" s="6"/>
      <c r="X7" s="6"/>
      <c r="Y7" s="6"/>
      <c r="Z7" s="6"/>
      <c r="AA7" s="6"/>
      <c r="AB7" s="6"/>
    </row>
    <row r="8" spans="1:216" ht="21" customHeight="1">
      <c r="A8" s="251">
        <v>1</v>
      </c>
      <c r="B8" s="251" t="s">
        <v>41</v>
      </c>
      <c r="C8" s="252" t="s">
        <v>42</v>
      </c>
      <c r="D8" s="253">
        <v>0.25</v>
      </c>
      <c r="E8" s="253">
        <v>0.5</v>
      </c>
      <c r="F8" s="253">
        <v>1.5</v>
      </c>
      <c r="G8" s="253">
        <v>3.25</v>
      </c>
      <c r="H8" s="253">
        <v>4.25</v>
      </c>
      <c r="I8" s="253">
        <v>4.5</v>
      </c>
      <c r="J8" s="253">
        <v>4.5</v>
      </c>
      <c r="K8" s="266">
        <v>4.75</v>
      </c>
      <c r="L8" s="267"/>
      <c r="M8" s="267"/>
      <c r="N8" s="253">
        <f>J8-I8</f>
        <v>0</v>
      </c>
      <c r="O8" s="253">
        <f>K8-J8</f>
        <v>0.25</v>
      </c>
      <c r="P8" s="267"/>
      <c r="Q8" s="267"/>
      <c r="R8" s="267"/>
      <c r="T8" s="6"/>
      <c r="U8" s="6"/>
      <c r="V8" s="6"/>
      <c r="W8" s="6"/>
      <c r="X8" s="6"/>
      <c r="Y8" s="6"/>
      <c r="Z8" s="6"/>
      <c r="AA8" s="6"/>
      <c r="AB8" s="6"/>
    </row>
    <row r="9" spans="1:216" ht="21" customHeight="1">
      <c r="A9" s="254">
        <v>2</v>
      </c>
      <c r="B9" s="254" t="s">
        <v>43</v>
      </c>
      <c r="C9" s="255" t="s">
        <v>44</v>
      </c>
      <c r="D9" s="256">
        <v>0.25</v>
      </c>
      <c r="E9" s="256">
        <v>0.5</v>
      </c>
      <c r="F9" s="256">
        <v>1.75</v>
      </c>
      <c r="G9" s="256">
        <v>3.25</v>
      </c>
      <c r="H9" s="256">
        <v>4</v>
      </c>
      <c r="I9" s="256">
        <v>4.75</v>
      </c>
      <c r="J9" s="256">
        <v>5</v>
      </c>
      <c r="K9" s="268">
        <v>5.25</v>
      </c>
      <c r="L9" s="269"/>
      <c r="M9" s="269"/>
      <c r="N9" s="256">
        <f t="shared" ref="N9:N25" si="0">J9-I9</f>
        <v>0.25</v>
      </c>
      <c r="O9" s="256">
        <f t="shared" ref="O9:O25" si="1">K9-J9</f>
        <v>0.25</v>
      </c>
      <c r="P9" s="269"/>
      <c r="Q9" s="269"/>
      <c r="R9" s="269"/>
      <c r="T9" s="6"/>
      <c r="U9" s="6"/>
      <c r="V9" s="6"/>
      <c r="W9" s="6"/>
      <c r="X9" s="6"/>
      <c r="Y9" s="6"/>
      <c r="Z9" s="6"/>
      <c r="AA9" s="6"/>
      <c r="AB9" s="6"/>
    </row>
    <row r="10" spans="1:216" ht="21" customHeight="1">
      <c r="A10" s="254">
        <v>3</v>
      </c>
      <c r="B10" s="254" t="s">
        <v>45</v>
      </c>
      <c r="C10" s="255" t="s">
        <v>46</v>
      </c>
      <c r="D10" s="256">
        <v>0.25</v>
      </c>
      <c r="E10" s="256">
        <v>0.75</v>
      </c>
      <c r="F10" s="256">
        <v>1.25</v>
      </c>
      <c r="G10" s="256">
        <v>2.25</v>
      </c>
      <c r="H10" s="256">
        <v>3.5</v>
      </c>
      <c r="I10" s="256">
        <v>3.5</v>
      </c>
      <c r="J10" s="256">
        <v>4</v>
      </c>
      <c r="K10" s="270">
        <v>4.5</v>
      </c>
      <c r="L10" s="269"/>
      <c r="M10" s="269"/>
      <c r="N10" s="256">
        <f t="shared" si="0"/>
        <v>0.5</v>
      </c>
      <c r="O10" s="256">
        <f t="shared" si="1"/>
        <v>0.5</v>
      </c>
      <c r="P10" s="269"/>
      <c r="Q10" s="269"/>
      <c r="R10" s="271" t="s">
        <v>92</v>
      </c>
      <c r="T10" s="6"/>
      <c r="U10" s="6"/>
      <c r="V10" s="6"/>
      <c r="W10" s="6"/>
      <c r="X10" s="6"/>
      <c r="Y10" s="6"/>
      <c r="Z10" s="6"/>
      <c r="AA10" s="6"/>
      <c r="AB10" s="6"/>
    </row>
    <row r="11" spans="1:216" ht="21" customHeight="1">
      <c r="A11" s="254">
        <v>4</v>
      </c>
      <c r="B11" s="254" t="s">
        <v>47</v>
      </c>
      <c r="C11" s="257" t="s">
        <v>48</v>
      </c>
      <c r="D11" s="256">
        <v>0</v>
      </c>
      <c r="E11" s="256">
        <v>0</v>
      </c>
      <c r="F11" s="256">
        <v>0</v>
      </c>
      <c r="G11" s="256">
        <v>1.25</v>
      </c>
      <c r="H11" s="256">
        <v>2.5</v>
      </c>
      <c r="I11" s="256">
        <v>3</v>
      </c>
      <c r="J11" s="256">
        <v>3.5</v>
      </c>
      <c r="K11" s="268">
        <v>4</v>
      </c>
      <c r="L11" s="269"/>
      <c r="M11" s="269"/>
      <c r="N11" s="256">
        <f t="shared" si="0"/>
        <v>0.5</v>
      </c>
      <c r="O11" s="256">
        <f t="shared" si="1"/>
        <v>0.5</v>
      </c>
      <c r="P11" s="269"/>
      <c r="Q11" s="269"/>
      <c r="R11" s="269"/>
      <c r="T11" s="6"/>
      <c r="U11" s="6"/>
      <c r="V11" s="6"/>
      <c r="W11" s="6"/>
      <c r="X11" s="6"/>
      <c r="Y11" s="6"/>
      <c r="Z11" s="6"/>
      <c r="AA11" s="6"/>
      <c r="AB11" s="6"/>
    </row>
    <row r="12" spans="1:216" ht="21" customHeight="1">
      <c r="A12" s="254">
        <v>5</v>
      </c>
      <c r="B12" s="254" t="s">
        <v>49</v>
      </c>
      <c r="C12" s="257" t="s">
        <v>50</v>
      </c>
      <c r="D12" s="256">
        <v>0</v>
      </c>
      <c r="E12" s="256">
        <v>0</v>
      </c>
      <c r="F12" s="256">
        <v>0</v>
      </c>
      <c r="G12" s="256">
        <v>1.25</v>
      </c>
      <c r="H12" s="256">
        <v>2.5</v>
      </c>
      <c r="I12" s="256">
        <v>2.5</v>
      </c>
      <c r="J12" s="256">
        <v>3.5</v>
      </c>
      <c r="K12" s="268">
        <v>4</v>
      </c>
      <c r="L12" s="269"/>
      <c r="M12" s="269"/>
      <c r="N12" s="256">
        <f t="shared" si="0"/>
        <v>1</v>
      </c>
      <c r="O12" s="256">
        <f t="shared" si="1"/>
        <v>0.5</v>
      </c>
      <c r="P12" s="269"/>
      <c r="Q12" s="269"/>
      <c r="R12" s="269"/>
      <c r="T12" s="6"/>
      <c r="U12" s="6"/>
      <c r="V12" s="6"/>
      <c r="W12" s="6"/>
      <c r="X12" s="6"/>
      <c r="Y12" s="6"/>
      <c r="Z12" s="6"/>
      <c r="AA12" s="6"/>
      <c r="AB12" s="6"/>
    </row>
    <row r="13" spans="1:216" ht="21" customHeight="1">
      <c r="A13" s="254">
        <v>6</v>
      </c>
      <c r="B13" s="254" t="s">
        <v>51</v>
      </c>
      <c r="C13" s="257" t="s">
        <v>52</v>
      </c>
      <c r="D13" s="256">
        <v>0</v>
      </c>
      <c r="E13" s="256">
        <v>0</v>
      </c>
      <c r="F13" s="256">
        <v>0</v>
      </c>
      <c r="G13" s="256">
        <v>1.25</v>
      </c>
      <c r="H13" s="256">
        <v>2.5</v>
      </c>
      <c r="I13" s="256">
        <v>2.5</v>
      </c>
      <c r="J13" s="256">
        <v>3.5</v>
      </c>
      <c r="K13" s="268">
        <v>4</v>
      </c>
      <c r="L13" s="269"/>
      <c r="M13" s="269"/>
      <c r="N13" s="256">
        <f t="shared" si="0"/>
        <v>1</v>
      </c>
      <c r="O13" s="256">
        <f t="shared" si="1"/>
        <v>0.5</v>
      </c>
      <c r="P13" s="269"/>
      <c r="Q13" s="269"/>
      <c r="R13" s="269"/>
      <c r="T13" s="6"/>
      <c r="U13" s="6"/>
      <c r="V13" s="6"/>
      <c r="W13" s="6"/>
      <c r="X13" s="6"/>
      <c r="Y13" s="6"/>
      <c r="Z13" s="6"/>
      <c r="AA13" s="6"/>
      <c r="AB13" s="6"/>
    </row>
    <row r="14" spans="1:216" ht="21" customHeight="1">
      <c r="A14" s="254">
        <v>7</v>
      </c>
      <c r="B14" s="254" t="s">
        <v>53</v>
      </c>
      <c r="C14" s="257" t="s">
        <v>54</v>
      </c>
      <c r="D14" s="256">
        <v>0</v>
      </c>
      <c r="E14" s="256">
        <v>0</v>
      </c>
      <c r="F14" s="256">
        <v>0</v>
      </c>
      <c r="G14" s="256">
        <v>1.25</v>
      </c>
      <c r="H14" s="256">
        <v>2.5</v>
      </c>
      <c r="I14" s="256">
        <v>2.5</v>
      </c>
      <c r="J14" s="256">
        <v>3.5</v>
      </c>
      <c r="K14" s="268">
        <v>4</v>
      </c>
      <c r="L14" s="269"/>
      <c r="M14" s="269"/>
      <c r="N14" s="256">
        <f t="shared" si="0"/>
        <v>1</v>
      </c>
      <c r="O14" s="256">
        <f t="shared" si="1"/>
        <v>0.5</v>
      </c>
      <c r="P14" s="269"/>
      <c r="Q14" s="269"/>
      <c r="R14" s="269"/>
      <c r="T14" s="6"/>
      <c r="U14" s="6"/>
      <c r="V14" s="6"/>
      <c r="W14" s="6"/>
      <c r="X14" s="6"/>
      <c r="Y14" s="6"/>
      <c r="Z14" s="6"/>
      <c r="AA14" s="6"/>
      <c r="AB14" s="6"/>
    </row>
    <row r="15" spans="1:216" ht="21" customHeight="1">
      <c r="A15" s="254">
        <v>8</v>
      </c>
      <c r="B15" s="254" t="s">
        <v>55</v>
      </c>
      <c r="C15" s="257" t="s">
        <v>56</v>
      </c>
      <c r="D15" s="256">
        <v>3.7</v>
      </c>
      <c r="E15" s="256">
        <v>3.7</v>
      </c>
      <c r="F15" s="256">
        <v>3.7</v>
      </c>
      <c r="G15" s="256">
        <v>3.65</v>
      </c>
      <c r="H15" s="256">
        <v>3.65</v>
      </c>
      <c r="I15" s="256">
        <v>3.65</v>
      </c>
      <c r="J15" s="256">
        <v>3.65</v>
      </c>
      <c r="K15" s="268">
        <v>3.65</v>
      </c>
      <c r="L15" s="269"/>
      <c r="M15" s="269"/>
      <c r="N15" s="256">
        <f t="shared" si="0"/>
        <v>0</v>
      </c>
      <c r="O15" s="256">
        <f t="shared" si="1"/>
        <v>0</v>
      </c>
      <c r="P15" s="269"/>
      <c r="Q15" s="269"/>
      <c r="R15" s="269"/>
      <c r="T15" s="6"/>
      <c r="U15" s="6"/>
      <c r="V15" s="6"/>
      <c r="W15" s="6"/>
      <c r="X15" s="6"/>
      <c r="Y15" s="6"/>
      <c r="Z15" s="6"/>
      <c r="AA15" s="6"/>
      <c r="AB15" s="6"/>
    </row>
    <row r="16" spans="1:216" ht="21" customHeight="1">
      <c r="A16" s="254">
        <v>9</v>
      </c>
      <c r="B16" s="254" t="s">
        <v>57</v>
      </c>
      <c r="C16" s="257" t="s">
        <v>58</v>
      </c>
      <c r="D16" s="256"/>
      <c r="E16" s="256">
        <v>4</v>
      </c>
      <c r="F16" s="256">
        <v>5</v>
      </c>
      <c r="G16" s="256">
        <v>5.9</v>
      </c>
      <c r="H16" s="256">
        <v>6</v>
      </c>
      <c r="I16" s="256">
        <v>6.25</v>
      </c>
      <c r="J16" s="256">
        <v>6.5</v>
      </c>
      <c r="K16" s="268">
        <v>6.5</v>
      </c>
      <c r="L16" s="269"/>
      <c r="M16" s="269"/>
      <c r="N16" s="256">
        <f t="shared" si="0"/>
        <v>0.25</v>
      </c>
      <c r="O16" s="256">
        <f t="shared" si="1"/>
        <v>0</v>
      </c>
      <c r="P16" s="269"/>
      <c r="Q16" s="269"/>
      <c r="R16" s="269"/>
      <c r="T16" s="6"/>
      <c r="U16" s="6"/>
      <c r="V16" s="6"/>
      <c r="W16" s="6"/>
      <c r="X16" s="6"/>
      <c r="Y16" s="6"/>
      <c r="Z16" s="6"/>
      <c r="AA16" s="6"/>
      <c r="AB16" s="6"/>
    </row>
    <row r="17" spans="1:28" ht="21" customHeight="1">
      <c r="A17" s="254">
        <v>10</v>
      </c>
      <c r="B17" s="254" t="s">
        <v>59</v>
      </c>
      <c r="C17" s="257" t="s">
        <v>60</v>
      </c>
      <c r="D17" s="256">
        <v>-0.1</v>
      </c>
      <c r="E17" s="256">
        <v>-0.1</v>
      </c>
      <c r="F17" s="256">
        <v>-0.1</v>
      </c>
      <c r="G17" s="256">
        <v>-0.1</v>
      </c>
      <c r="H17" s="256">
        <v>-0.1</v>
      </c>
      <c r="I17" s="256">
        <v>-0.1</v>
      </c>
      <c r="J17" s="256">
        <v>-0.1</v>
      </c>
      <c r="K17" s="268">
        <v>-0.1</v>
      </c>
      <c r="L17" s="269"/>
      <c r="M17" s="269"/>
      <c r="N17" s="256">
        <f t="shared" si="0"/>
        <v>0</v>
      </c>
      <c r="O17" s="256">
        <f t="shared" si="1"/>
        <v>0</v>
      </c>
      <c r="P17" s="269"/>
      <c r="Q17" s="269"/>
      <c r="R17" s="269"/>
      <c r="T17" s="6"/>
      <c r="U17" s="6"/>
      <c r="V17" s="6"/>
      <c r="W17" s="6"/>
      <c r="X17" s="6"/>
      <c r="Y17" s="6"/>
      <c r="Z17" s="6"/>
      <c r="AA17" s="6"/>
      <c r="AB17" s="6"/>
    </row>
    <row r="18" spans="1:28" ht="21" customHeight="1">
      <c r="A18" s="254">
        <v>11</v>
      </c>
      <c r="B18" s="254" t="s">
        <v>61</v>
      </c>
      <c r="C18" s="257" t="s">
        <v>62</v>
      </c>
      <c r="D18" s="256">
        <v>1</v>
      </c>
      <c r="E18" s="256">
        <v>1.25</v>
      </c>
      <c r="F18" s="256">
        <v>1.75</v>
      </c>
      <c r="G18" s="256">
        <v>2.5</v>
      </c>
      <c r="H18" s="256">
        <v>3.25</v>
      </c>
      <c r="I18" s="256">
        <v>3.5</v>
      </c>
      <c r="J18" s="256">
        <v>3.5</v>
      </c>
      <c r="K18" s="270">
        <v>3.5</v>
      </c>
      <c r="L18" s="269"/>
      <c r="M18" s="269"/>
      <c r="N18" s="256">
        <f t="shared" si="0"/>
        <v>0</v>
      </c>
      <c r="O18" s="256">
        <f t="shared" si="1"/>
        <v>0</v>
      </c>
      <c r="P18" s="269"/>
      <c r="Q18" s="269"/>
      <c r="R18" s="271" t="s">
        <v>92</v>
      </c>
      <c r="T18" s="6"/>
      <c r="U18" s="6"/>
      <c r="V18" s="6"/>
      <c r="W18" s="6"/>
      <c r="X18" s="6"/>
      <c r="Y18" s="6"/>
      <c r="Z18" s="6"/>
      <c r="AA18" s="6"/>
      <c r="AB18" s="6"/>
    </row>
    <row r="19" spans="1:28" ht="21" customHeight="1">
      <c r="A19" s="254">
        <v>12</v>
      </c>
      <c r="B19" s="254" t="s">
        <v>63</v>
      </c>
      <c r="C19" s="257" t="s">
        <v>64</v>
      </c>
      <c r="D19" s="256">
        <v>0.1</v>
      </c>
      <c r="E19" s="256">
        <v>0.1</v>
      </c>
      <c r="F19" s="256">
        <v>0.85</v>
      </c>
      <c r="G19" s="256">
        <v>2.35</v>
      </c>
      <c r="H19" s="256">
        <v>3.1</v>
      </c>
      <c r="I19" s="256">
        <v>3.1</v>
      </c>
      <c r="J19" s="256">
        <v>3.6</v>
      </c>
      <c r="K19" s="268">
        <v>4.0999999999999996</v>
      </c>
      <c r="L19" s="269"/>
      <c r="M19" s="269"/>
      <c r="N19" s="256">
        <f t="shared" si="0"/>
        <v>0.5</v>
      </c>
      <c r="O19" s="256">
        <f t="shared" si="1"/>
        <v>0.49999999999999956</v>
      </c>
      <c r="P19" s="269"/>
      <c r="Q19" s="269"/>
      <c r="R19" s="269"/>
      <c r="T19" s="6"/>
      <c r="U19" s="6"/>
      <c r="V19" s="6"/>
      <c r="W19" s="6"/>
      <c r="X19" s="6"/>
      <c r="Y19" s="6"/>
      <c r="Z19" s="6"/>
      <c r="AA19" s="6"/>
      <c r="AB19" s="6"/>
    </row>
    <row r="20" spans="1:28" ht="21" customHeight="1">
      <c r="A20" s="254">
        <v>13</v>
      </c>
      <c r="B20" s="254" t="s">
        <v>65</v>
      </c>
      <c r="C20" s="257" t="s">
        <v>66</v>
      </c>
      <c r="D20" s="256">
        <v>3.5</v>
      </c>
      <c r="E20" s="256">
        <v>3.5</v>
      </c>
      <c r="F20" s="256">
        <v>3.5</v>
      </c>
      <c r="G20" s="256">
        <v>4.25</v>
      </c>
      <c r="H20" s="256">
        <v>5.5</v>
      </c>
      <c r="I20" s="256">
        <v>5.75</v>
      </c>
      <c r="J20" s="256">
        <v>5.75</v>
      </c>
      <c r="K20" s="270">
        <v>5.75</v>
      </c>
      <c r="L20" s="269"/>
      <c r="M20" s="269"/>
      <c r="N20" s="256">
        <f t="shared" si="0"/>
        <v>0</v>
      </c>
      <c r="O20" s="256">
        <f t="shared" si="1"/>
        <v>0</v>
      </c>
      <c r="P20" s="269"/>
      <c r="Q20" s="269"/>
      <c r="R20" s="271" t="s">
        <v>92</v>
      </c>
      <c r="T20" s="6"/>
      <c r="U20" s="6"/>
      <c r="V20" s="6"/>
      <c r="W20" s="6"/>
      <c r="X20" s="6"/>
      <c r="Y20" s="6"/>
      <c r="Z20" s="6"/>
      <c r="AA20" s="6"/>
      <c r="AB20" s="6"/>
    </row>
    <row r="21" spans="1:28" ht="21" customHeight="1">
      <c r="A21" s="254">
        <v>14</v>
      </c>
      <c r="B21" s="254" t="s">
        <v>67</v>
      </c>
      <c r="C21" s="257" t="s">
        <v>68</v>
      </c>
      <c r="D21" s="256">
        <v>0.5</v>
      </c>
      <c r="E21" s="256">
        <v>0.5</v>
      </c>
      <c r="F21" s="256">
        <v>0.5</v>
      </c>
      <c r="G21" s="256">
        <v>1</v>
      </c>
      <c r="H21" s="256">
        <v>1.25</v>
      </c>
      <c r="I21" s="256">
        <v>1.5</v>
      </c>
      <c r="J21" s="256">
        <v>1.5</v>
      </c>
      <c r="K21" s="270">
        <v>2</v>
      </c>
      <c r="L21" s="269"/>
      <c r="M21" s="269"/>
      <c r="N21" s="256">
        <f t="shared" si="0"/>
        <v>0</v>
      </c>
      <c r="O21" s="256">
        <f t="shared" si="1"/>
        <v>0.5</v>
      </c>
      <c r="P21" s="269"/>
      <c r="Q21" s="269"/>
      <c r="R21" s="271" t="s">
        <v>92</v>
      </c>
      <c r="T21" s="6"/>
      <c r="U21" s="6"/>
      <c r="V21" s="6"/>
      <c r="W21" s="6"/>
      <c r="X21" s="6"/>
      <c r="Y21" s="6"/>
      <c r="Z21" s="6"/>
      <c r="AA21" s="6"/>
      <c r="AB21" s="6"/>
    </row>
    <row r="22" spans="1:28" ht="21" customHeight="1">
      <c r="A22" s="254">
        <v>15</v>
      </c>
      <c r="B22" s="254" t="s">
        <v>69</v>
      </c>
      <c r="C22" s="257" t="s">
        <v>70</v>
      </c>
      <c r="D22" s="256">
        <v>1.75</v>
      </c>
      <c r="E22" s="256">
        <v>1.75</v>
      </c>
      <c r="F22" s="256">
        <v>2</v>
      </c>
      <c r="G22" s="256">
        <v>2.5</v>
      </c>
      <c r="H22" s="256">
        <v>2.75</v>
      </c>
      <c r="I22" s="256">
        <v>2.75</v>
      </c>
      <c r="J22" s="256">
        <v>2.75</v>
      </c>
      <c r="K22" s="268">
        <v>3</v>
      </c>
      <c r="L22" s="269"/>
      <c r="M22" s="269"/>
      <c r="N22" s="256">
        <f t="shared" si="0"/>
        <v>0</v>
      </c>
      <c r="O22" s="256">
        <f t="shared" si="1"/>
        <v>0.25</v>
      </c>
      <c r="P22" s="269"/>
      <c r="Q22" s="269"/>
      <c r="R22" s="269"/>
      <c r="T22" s="6"/>
      <c r="U22" s="6"/>
      <c r="V22" s="6"/>
      <c r="W22" s="6"/>
      <c r="X22" s="6"/>
      <c r="Y22" s="6"/>
      <c r="Z22" s="6"/>
      <c r="AA22" s="6"/>
      <c r="AB22" s="6"/>
    </row>
    <row r="23" spans="1:28" ht="21" customHeight="1">
      <c r="A23" s="258">
        <v>16</v>
      </c>
      <c r="B23" s="258" t="s">
        <v>71</v>
      </c>
      <c r="C23" s="259" t="s">
        <v>72</v>
      </c>
      <c r="D23" s="260">
        <v>0.30649999999999999</v>
      </c>
      <c r="E23" s="260">
        <v>0.32779999999999998</v>
      </c>
      <c r="F23" s="260">
        <v>0.63649999999999995</v>
      </c>
      <c r="G23" s="260">
        <v>2.3441000000000001</v>
      </c>
      <c r="H23" s="260">
        <v>2.36</v>
      </c>
      <c r="I23" s="260">
        <v>3.35</v>
      </c>
      <c r="J23" s="260">
        <v>3.79</v>
      </c>
      <c r="K23" s="268">
        <v>3.63</v>
      </c>
      <c r="L23" s="269"/>
      <c r="M23" s="269"/>
      <c r="N23" s="260">
        <f t="shared" si="0"/>
        <v>0.43999999999999995</v>
      </c>
      <c r="O23" s="260">
        <f t="shared" si="1"/>
        <v>-0.16000000000000014</v>
      </c>
      <c r="P23" s="269"/>
      <c r="Q23" s="269"/>
      <c r="R23" s="269"/>
      <c r="T23" s="6"/>
      <c r="U23" s="6"/>
      <c r="V23" s="6"/>
      <c r="W23" s="6"/>
      <c r="X23" s="6"/>
      <c r="Y23" s="6"/>
      <c r="Z23" s="6"/>
      <c r="AA23" s="6"/>
      <c r="AB23" s="6"/>
    </row>
    <row r="24" spans="1:28" ht="21" customHeight="1">
      <c r="A24" s="254">
        <v>17</v>
      </c>
      <c r="B24" s="254" t="s">
        <v>73</v>
      </c>
      <c r="C24" s="261" t="s">
        <v>74</v>
      </c>
      <c r="D24" s="262"/>
      <c r="E24" s="262">
        <v>5.5</v>
      </c>
      <c r="F24" s="262">
        <v>5.5</v>
      </c>
      <c r="G24" s="262">
        <v>5.5</v>
      </c>
      <c r="H24" s="262">
        <v>5.5</v>
      </c>
      <c r="I24" s="262">
        <v>5.5</v>
      </c>
      <c r="J24" s="262">
        <v>5.5</v>
      </c>
      <c r="K24" s="268"/>
      <c r="L24" s="269"/>
      <c r="M24" s="269"/>
      <c r="N24" s="262">
        <f t="shared" si="0"/>
        <v>0</v>
      </c>
      <c r="O24" s="262">
        <f t="shared" si="1"/>
        <v>-5.5</v>
      </c>
      <c r="P24" s="269"/>
      <c r="Q24" s="269"/>
      <c r="R24" s="269"/>
      <c r="T24" s="6"/>
      <c r="U24" s="6"/>
      <c r="V24" s="6"/>
      <c r="W24" s="6"/>
      <c r="X24" s="6"/>
      <c r="Y24" s="6"/>
      <c r="Z24" s="6"/>
      <c r="AA24" s="6"/>
      <c r="AB24" s="6"/>
    </row>
    <row r="25" spans="1:28" ht="21" customHeight="1">
      <c r="A25" s="263">
        <v>18</v>
      </c>
      <c r="B25" s="263" t="s">
        <v>75</v>
      </c>
      <c r="C25" s="264" t="s">
        <v>76</v>
      </c>
      <c r="D25" s="265">
        <v>2</v>
      </c>
      <c r="E25" s="265">
        <v>2</v>
      </c>
      <c r="F25" s="265">
        <v>2.25</v>
      </c>
      <c r="G25" s="265">
        <v>4.25</v>
      </c>
      <c r="H25" s="265">
        <v>5.5</v>
      </c>
      <c r="I25" s="265">
        <v>5.5</v>
      </c>
      <c r="J25" s="265">
        <v>6</v>
      </c>
      <c r="K25" s="272">
        <v>6.25</v>
      </c>
      <c r="L25" s="273"/>
      <c r="M25" s="273"/>
      <c r="N25" s="265">
        <f t="shared" si="0"/>
        <v>0.5</v>
      </c>
      <c r="O25" s="265">
        <f t="shared" si="1"/>
        <v>0.25</v>
      </c>
      <c r="P25" s="273"/>
      <c r="Q25" s="273"/>
      <c r="R25" s="274" t="s">
        <v>92</v>
      </c>
      <c r="T25" s="6"/>
      <c r="U25" s="6"/>
      <c r="V25" s="6"/>
      <c r="W25" s="6"/>
      <c r="X25" s="6"/>
      <c r="Y25" s="6"/>
      <c r="Z25" s="6"/>
      <c r="AA25" s="6"/>
      <c r="AB25" s="6"/>
    </row>
    <row r="26" spans="1:28" ht="21" hidden="1" customHeight="1">
      <c r="A26" s="9"/>
      <c r="T26" s="6"/>
      <c r="U26" s="6"/>
      <c r="V26" s="6"/>
      <c r="W26" s="6"/>
      <c r="X26" s="6"/>
      <c r="Y26" s="6"/>
      <c r="Z26" s="6"/>
      <c r="AA26" s="6"/>
      <c r="AB26" s="6"/>
    </row>
    <row r="27" spans="1:28" ht="21" hidden="1" customHeight="1" thickBot="1">
      <c r="A27" s="9"/>
      <c r="T27" s="6"/>
      <c r="U27" s="6"/>
      <c r="V27" s="6"/>
      <c r="W27" s="6"/>
      <c r="X27" s="6"/>
      <c r="Y27" s="6"/>
      <c r="Z27" s="6"/>
      <c r="AA27" s="6"/>
      <c r="AB27" s="6"/>
    </row>
    <row r="28" spans="1:28" ht="21" hidden="1" customHeight="1" thickBot="1">
      <c r="A28" s="9"/>
      <c r="T28" s="6"/>
      <c r="U28" s="6"/>
      <c r="V28" s="6"/>
      <c r="W28" s="6"/>
      <c r="X28" s="6"/>
      <c r="Y28" s="6"/>
      <c r="Z28" s="6"/>
      <c r="AA28" s="6"/>
      <c r="AB28" s="6"/>
    </row>
    <row r="29" spans="1:28" ht="21" hidden="1" customHeight="1" thickBot="1">
      <c r="A29" s="9"/>
      <c r="T29" s="6"/>
      <c r="U29" s="6"/>
      <c r="V29" s="6"/>
      <c r="W29" s="6"/>
      <c r="X29" s="6"/>
      <c r="Y29" s="6"/>
      <c r="Z29" s="6"/>
      <c r="AA29" s="6"/>
      <c r="AB29" s="6"/>
    </row>
    <row r="30" spans="1:28" ht="21" hidden="1" customHeight="1">
      <c r="A30" s="9"/>
      <c r="T30" s="6"/>
      <c r="U30" s="6"/>
      <c r="V30" s="6"/>
      <c r="W30" s="6"/>
      <c r="X30" s="6"/>
      <c r="Y30" s="6"/>
      <c r="Z30" s="6"/>
      <c r="AA30" s="6"/>
      <c r="AB30" s="6"/>
    </row>
    <row r="31" spans="1:28" ht="21" hidden="1" customHeight="1">
      <c r="A31" s="9"/>
      <c r="T31" s="6"/>
      <c r="U31" s="6"/>
      <c r="V31" s="6"/>
      <c r="W31" s="6"/>
      <c r="X31" s="6"/>
      <c r="Y31" s="6"/>
      <c r="Z31" s="6"/>
      <c r="AA31" s="6"/>
      <c r="AB31" s="6"/>
    </row>
    <row r="32" spans="1:28" ht="21" hidden="1" customHeight="1">
      <c r="A32" s="9"/>
      <c r="T32" s="6"/>
      <c r="U32" s="6"/>
      <c r="V32" s="6"/>
      <c r="W32" s="6"/>
      <c r="X32" s="6"/>
      <c r="Y32" s="6"/>
      <c r="Z32" s="6"/>
      <c r="AA32" s="6"/>
      <c r="AB32" s="6"/>
    </row>
    <row r="33" spans="1:28" ht="21" hidden="1" customHeight="1">
      <c r="A33" s="9"/>
      <c r="T33" s="6"/>
      <c r="U33" s="6"/>
      <c r="V33" s="6"/>
      <c r="W33" s="6"/>
      <c r="X33" s="6"/>
      <c r="Y33" s="6"/>
      <c r="Z33" s="6"/>
      <c r="AA33" s="6"/>
      <c r="AB33" s="6"/>
    </row>
    <row r="34" spans="1:28" ht="21" hidden="1" customHeight="1">
      <c r="A34" s="9"/>
      <c r="T34" s="6"/>
      <c r="U34" s="6"/>
      <c r="V34" s="6"/>
      <c r="W34" s="6"/>
      <c r="X34" s="6"/>
      <c r="Y34" s="6"/>
      <c r="Z34" s="6"/>
      <c r="AA34" s="6"/>
      <c r="AB34" s="6"/>
    </row>
    <row r="35" spans="1:28" ht="21" hidden="1" customHeight="1">
      <c r="A35" s="9"/>
      <c r="T35" s="6"/>
      <c r="U35" s="6"/>
      <c r="V35" s="6"/>
      <c r="W35" s="6"/>
      <c r="X35" s="6"/>
      <c r="Y35" s="6"/>
      <c r="Z35" s="6"/>
      <c r="AA35" s="6"/>
      <c r="AB35" s="6"/>
    </row>
    <row r="36" spans="1:28" ht="21" hidden="1" customHeight="1">
      <c r="A36" s="9"/>
      <c r="T36" s="6"/>
      <c r="U36" s="6"/>
      <c r="V36" s="6"/>
      <c r="W36" s="6"/>
      <c r="X36" s="6"/>
      <c r="Y36" s="6"/>
      <c r="Z36" s="6"/>
      <c r="AA36" s="6"/>
      <c r="AB36" s="6"/>
    </row>
    <row r="37" spans="1:28" ht="21" hidden="1" customHeight="1">
      <c r="A37" s="9"/>
      <c r="T37" s="6"/>
      <c r="U37" s="6"/>
      <c r="V37" s="6"/>
      <c r="W37" s="6"/>
      <c r="X37" s="6"/>
      <c r="Y37" s="6"/>
      <c r="Z37" s="6"/>
      <c r="AA37" s="6"/>
      <c r="AB37" s="6"/>
    </row>
    <row r="38" spans="1:28" ht="21" hidden="1" customHeight="1">
      <c r="A38" s="9"/>
      <c r="T38" s="6"/>
      <c r="U38" s="6"/>
      <c r="V38" s="6"/>
      <c r="W38" s="6"/>
      <c r="X38" s="6"/>
      <c r="Y38" s="6"/>
      <c r="Z38" s="6"/>
      <c r="AA38" s="6"/>
      <c r="AB38" s="6"/>
    </row>
    <row r="39" spans="1:28" ht="21" hidden="1" customHeight="1">
      <c r="A39" s="9"/>
      <c r="T39" s="6"/>
      <c r="U39" s="6"/>
      <c r="V39" s="6"/>
      <c r="W39" s="6"/>
      <c r="X39" s="6"/>
      <c r="Y39" s="6"/>
      <c r="Z39" s="6"/>
      <c r="AA39" s="6"/>
      <c r="AB39" s="6"/>
    </row>
    <row r="40" spans="1:28" ht="21" hidden="1" customHeight="1">
      <c r="A40" s="9"/>
      <c r="T40" s="6"/>
      <c r="U40" s="6"/>
      <c r="V40" s="6"/>
      <c r="W40" s="6"/>
      <c r="X40" s="6"/>
      <c r="Y40" s="6"/>
      <c r="Z40" s="6"/>
      <c r="AA40" s="6"/>
      <c r="AB40" s="6"/>
    </row>
    <row r="41" spans="1:28" ht="21" hidden="1" customHeight="1">
      <c r="A41" s="9"/>
      <c r="T41" s="6"/>
      <c r="U41" s="6"/>
      <c r="V41" s="6"/>
      <c r="W41" s="6"/>
      <c r="X41" s="6"/>
      <c r="Y41" s="6"/>
      <c r="Z41" s="6"/>
      <c r="AA41" s="6"/>
      <c r="AB41" s="6"/>
    </row>
    <row r="42" spans="1:28" ht="21" hidden="1" customHeight="1">
      <c r="A42" s="9"/>
      <c r="T42" s="6"/>
      <c r="U42" s="6"/>
      <c r="V42" s="6"/>
      <c r="W42" s="6"/>
      <c r="X42" s="6"/>
      <c r="Y42" s="6"/>
      <c r="Z42" s="6"/>
      <c r="AA42" s="6"/>
      <c r="AB42" s="6"/>
    </row>
    <row r="43" spans="1:28" ht="21" hidden="1" customHeight="1">
      <c r="A43" s="9"/>
      <c r="T43" s="6"/>
      <c r="U43" s="6"/>
      <c r="V43" s="6"/>
      <c r="W43" s="6"/>
      <c r="X43" s="6"/>
      <c r="Y43" s="6"/>
      <c r="Z43" s="6"/>
      <c r="AA43" s="6"/>
      <c r="AB43" s="6"/>
    </row>
    <row r="44" spans="1:28" ht="21" hidden="1" customHeight="1">
      <c r="A44" s="9"/>
      <c r="T44" s="6"/>
      <c r="U44" s="6"/>
      <c r="V44" s="6"/>
      <c r="W44" s="6"/>
      <c r="X44" s="6"/>
      <c r="Y44" s="6"/>
      <c r="Z44" s="6"/>
      <c r="AA44" s="6"/>
      <c r="AB44" s="6"/>
    </row>
    <row r="45" spans="1:28" ht="21" hidden="1" customHeight="1">
      <c r="A45" s="9"/>
      <c r="T45" s="6"/>
      <c r="U45" s="6"/>
      <c r="V45" s="6"/>
      <c r="W45" s="6"/>
      <c r="X45" s="6"/>
      <c r="Y45" s="6"/>
      <c r="Z45" s="6"/>
      <c r="AA45" s="6"/>
      <c r="AB45" s="6"/>
    </row>
    <row r="46" spans="1:28" ht="21" hidden="1" customHeight="1">
      <c r="A46" s="9"/>
      <c r="T46" s="6"/>
      <c r="U46" s="6"/>
      <c r="V46" s="6"/>
      <c r="W46" s="6"/>
      <c r="X46" s="6"/>
      <c r="Y46" s="6"/>
      <c r="Z46" s="6"/>
      <c r="AA46" s="6"/>
      <c r="AB46" s="6"/>
    </row>
    <row r="47" spans="1:28" ht="21" hidden="1" customHeight="1">
      <c r="A47" s="9"/>
      <c r="T47" s="6"/>
      <c r="U47" s="6"/>
      <c r="V47" s="6"/>
      <c r="W47" s="6"/>
      <c r="X47" s="6"/>
      <c r="Y47" s="6"/>
      <c r="Z47" s="6"/>
      <c r="AA47" s="6"/>
      <c r="AB47" s="6"/>
    </row>
    <row r="48" spans="1:28" ht="21" hidden="1" customHeight="1">
      <c r="A48" s="9"/>
      <c r="T48" s="6"/>
      <c r="U48" s="6"/>
      <c r="V48" s="6"/>
      <c r="W48" s="6"/>
      <c r="X48" s="6"/>
      <c r="Y48" s="6"/>
      <c r="Z48" s="6"/>
      <c r="AA48" s="6"/>
      <c r="AB48" s="6"/>
    </row>
    <row r="49" spans="1:28" ht="21" hidden="1" customHeight="1">
      <c r="A49" s="9"/>
      <c r="T49" s="6"/>
      <c r="U49" s="6"/>
      <c r="V49" s="6"/>
      <c r="W49" s="6"/>
      <c r="X49" s="6"/>
      <c r="Y49" s="6"/>
      <c r="Z49" s="6"/>
      <c r="AA49" s="6"/>
      <c r="AB49" s="6"/>
    </row>
    <row r="50" spans="1:28" ht="21" hidden="1" customHeight="1">
      <c r="A50" s="9"/>
      <c r="T50" s="6"/>
      <c r="U50" s="6"/>
      <c r="V50" s="6"/>
      <c r="W50" s="6"/>
      <c r="X50" s="6"/>
      <c r="Y50" s="6"/>
      <c r="Z50" s="6"/>
      <c r="AA50" s="6"/>
      <c r="AB50" s="6"/>
    </row>
    <row r="51" spans="1:28" ht="21" hidden="1" customHeight="1">
      <c r="A51" s="9"/>
      <c r="T51" s="6"/>
      <c r="U51" s="6"/>
      <c r="V51" s="6"/>
      <c r="W51" s="6"/>
      <c r="X51" s="6"/>
      <c r="Y51" s="6"/>
      <c r="Z51" s="6"/>
      <c r="AA51" s="6"/>
      <c r="AB51" s="6"/>
    </row>
    <row r="52" spans="1:28" ht="21" hidden="1" customHeight="1">
      <c r="A52" s="9"/>
      <c r="T52" s="6"/>
      <c r="U52" s="6"/>
      <c r="V52" s="6"/>
      <c r="W52" s="6"/>
      <c r="X52" s="6"/>
      <c r="Y52" s="6"/>
      <c r="Z52" s="6"/>
      <c r="AA52" s="6"/>
      <c r="AB52" s="6"/>
    </row>
    <row r="53" spans="1:28" ht="21" hidden="1" customHeight="1">
      <c r="A53" s="9"/>
      <c r="T53" s="6"/>
      <c r="U53" s="6"/>
      <c r="V53" s="6"/>
      <c r="W53" s="6"/>
      <c r="X53" s="6"/>
      <c r="Y53" s="6"/>
      <c r="Z53" s="6"/>
      <c r="AA53" s="6"/>
      <c r="AB53" s="6"/>
    </row>
    <row r="54" spans="1:28" ht="21" hidden="1" customHeight="1">
      <c r="A54" s="9"/>
      <c r="T54" s="6"/>
      <c r="U54" s="6"/>
      <c r="V54" s="6"/>
      <c r="W54" s="6"/>
      <c r="X54" s="6"/>
      <c r="Y54" s="6"/>
      <c r="Z54" s="6"/>
      <c r="AA54" s="6"/>
      <c r="AB54" s="6"/>
    </row>
    <row r="55" spans="1:28" ht="21" hidden="1" customHeight="1">
      <c r="A55" s="9"/>
      <c r="T55" s="6"/>
      <c r="U55" s="6"/>
      <c r="V55" s="6"/>
      <c r="W55" s="6"/>
      <c r="X55" s="6"/>
      <c r="Y55" s="6"/>
      <c r="Z55" s="6"/>
      <c r="AA55" s="6"/>
      <c r="AB55" s="6"/>
    </row>
    <row r="56" spans="1:28" ht="21" hidden="1" customHeight="1">
      <c r="A56" s="9"/>
      <c r="T56" s="6"/>
      <c r="U56" s="6"/>
      <c r="V56" s="6"/>
      <c r="W56" s="6"/>
      <c r="X56" s="6"/>
      <c r="Y56" s="6"/>
      <c r="Z56" s="6"/>
      <c r="AA56" s="6"/>
      <c r="AB56" s="6"/>
    </row>
    <row r="57" spans="1:28" ht="21" hidden="1" customHeight="1">
      <c r="A57" s="15"/>
      <c r="T57" s="6"/>
      <c r="U57" s="6"/>
      <c r="V57" s="6"/>
      <c r="W57" s="6"/>
      <c r="X57" s="6"/>
      <c r="Y57" s="6"/>
      <c r="Z57" s="6"/>
      <c r="AA57" s="6"/>
      <c r="AB57" s="6"/>
    </row>
    <row r="58" spans="1:28" ht="15.75" customHeight="1">
      <c r="T58" s="6"/>
      <c r="U58" s="6"/>
      <c r="V58" s="6"/>
      <c r="W58" s="6"/>
      <c r="X58" s="6"/>
      <c r="Y58" s="6"/>
      <c r="Z58" s="6"/>
      <c r="AA58" s="6"/>
      <c r="AB58" s="6"/>
    </row>
    <row r="59" spans="1:28">
      <c r="A59" s="140"/>
      <c r="B59" s="485" t="s">
        <v>114</v>
      </c>
      <c r="C59" s="486"/>
      <c r="D59" s="486"/>
      <c r="E59" s="486"/>
      <c r="F59" s="486"/>
      <c r="G59" s="486"/>
      <c r="H59" s="486"/>
      <c r="I59" s="487"/>
      <c r="T59" s="6"/>
      <c r="U59" s="6"/>
      <c r="V59" s="6"/>
      <c r="W59" s="6"/>
      <c r="X59" s="6"/>
      <c r="Y59" s="6"/>
      <c r="Z59" s="6"/>
      <c r="AA59" s="6"/>
      <c r="AB59" s="6"/>
    </row>
    <row r="60" spans="1:28">
      <c r="A60" s="19"/>
      <c r="T60" s="6"/>
      <c r="U60" s="6"/>
      <c r="V60" s="6"/>
      <c r="W60" s="6"/>
      <c r="X60" s="6"/>
      <c r="Y60" s="6"/>
      <c r="Z60" s="6"/>
      <c r="AA60" s="6"/>
      <c r="AB60" s="6"/>
    </row>
  </sheetData>
  <mergeCells count="14">
    <mergeCell ref="I5:M5"/>
    <mergeCell ref="B4:B6"/>
    <mergeCell ref="R4:R6"/>
    <mergeCell ref="N4:N6"/>
    <mergeCell ref="B59:I59"/>
    <mergeCell ref="O4:O6"/>
    <mergeCell ref="P4:P6"/>
    <mergeCell ref="Q4:Q6"/>
    <mergeCell ref="A1:R1"/>
    <mergeCell ref="D4:H4"/>
    <mergeCell ref="A4:A6"/>
    <mergeCell ref="C4:C6"/>
    <mergeCell ref="D5:H5"/>
    <mergeCell ref="I4:M4"/>
  </mergeCells>
  <printOptions horizontalCentered="1"/>
  <pageMargins left="0.70866141732283472" right="0.70866141732283472" top="0.74803149606299213" bottom="0.35433070866141736" header="0.31496062992125984" footer="0.31496062992125984"/>
  <pageSetup paperSize="9" scale="95" orientation="landscape"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zoomScale="73" zoomScaleNormal="73" zoomScaleSheetLayoutView="100" workbookViewId="0">
      <pane ySplit="7" topLeftCell="A11" activePane="bottomLeft" state="frozen"/>
      <selection pane="bottomLeft" activeCell="U24" sqref="U24"/>
    </sheetView>
  </sheetViews>
  <sheetFormatPr defaultColWidth="9.28515625" defaultRowHeight="16.5"/>
  <cols>
    <col min="1" max="1" width="6" style="221" customWidth="1"/>
    <col min="2" max="2" width="16.140625" style="221" customWidth="1"/>
    <col min="3" max="3" width="16" style="221" customWidth="1"/>
    <col min="4" max="15" width="12.5703125" style="221" customWidth="1"/>
    <col min="16" max="16" width="20" style="221" customWidth="1"/>
    <col min="17" max="16384" width="9.28515625" style="221"/>
  </cols>
  <sheetData>
    <row r="1" spans="1:18" s="21" customFormat="1" ht="34.5" customHeight="1">
      <c r="A1" s="497" t="s">
        <v>24</v>
      </c>
      <c r="B1" s="497"/>
      <c r="C1" s="497"/>
      <c r="D1" s="497"/>
      <c r="E1" s="497"/>
      <c r="F1" s="497"/>
      <c r="G1" s="497"/>
      <c r="H1" s="497"/>
      <c r="I1" s="497"/>
      <c r="J1" s="497"/>
      <c r="K1" s="497"/>
      <c r="L1" s="497"/>
      <c r="M1" s="497"/>
      <c r="N1" s="497"/>
      <c r="O1" s="497"/>
      <c r="P1" s="497"/>
    </row>
    <row r="2" spans="1:18" s="21" customFormat="1" ht="9" customHeight="1">
      <c r="A2" s="20"/>
      <c r="B2" s="20"/>
      <c r="C2" s="20"/>
      <c r="D2" s="20"/>
      <c r="E2" s="20"/>
      <c r="F2" s="2"/>
      <c r="G2" s="20"/>
      <c r="H2" s="20"/>
      <c r="I2" s="2"/>
      <c r="J2" s="2"/>
      <c r="K2" s="2"/>
      <c r="L2" s="2"/>
      <c r="M2" s="2"/>
      <c r="N2" s="2"/>
      <c r="O2" s="2"/>
      <c r="P2" s="20"/>
    </row>
    <row r="3" spans="1:18" s="21" customFormat="1" ht="9" customHeight="1">
      <c r="A3" s="20"/>
      <c r="B3" s="20"/>
      <c r="C3" s="20"/>
      <c r="D3" s="20"/>
      <c r="E3" s="20"/>
      <c r="F3" s="2"/>
      <c r="G3" s="20"/>
      <c r="H3" s="20"/>
      <c r="I3" s="2"/>
      <c r="J3" s="2"/>
      <c r="K3" s="2"/>
      <c r="L3" s="2"/>
      <c r="M3" s="2"/>
      <c r="N3" s="2"/>
      <c r="O3" s="2"/>
      <c r="P3" s="20"/>
    </row>
    <row r="4" spans="1:18" s="21" customFormat="1" ht="9" customHeight="1">
      <c r="A4" s="20"/>
      <c r="B4" s="20"/>
      <c r="C4" s="20"/>
      <c r="D4" s="20"/>
      <c r="E4" s="20"/>
      <c r="F4" s="2"/>
      <c r="G4" s="20"/>
      <c r="H4" s="20"/>
      <c r="I4" s="2"/>
      <c r="J4" s="2"/>
      <c r="K4" s="2"/>
      <c r="L4" s="2"/>
      <c r="M4" s="2"/>
      <c r="N4" s="2"/>
      <c r="O4" s="2"/>
      <c r="P4" s="20"/>
    </row>
    <row r="5" spans="1:18" s="21" customFormat="1" ht="18" customHeight="1">
      <c r="A5" s="1"/>
      <c r="B5" s="2"/>
      <c r="C5" s="2"/>
      <c r="D5" s="2"/>
      <c r="E5" s="2"/>
      <c r="F5" s="2"/>
      <c r="G5" s="2"/>
      <c r="H5" s="2"/>
      <c r="I5" s="2"/>
      <c r="J5" s="2"/>
      <c r="K5" s="2"/>
      <c r="L5" s="2"/>
      <c r="M5" s="2"/>
      <c r="N5" s="2"/>
      <c r="O5" s="2"/>
      <c r="P5" s="4" t="s">
        <v>0</v>
      </c>
    </row>
    <row r="6" spans="1:18" s="21" customFormat="1" ht="70.5" customHeight="1">
      <c r="A6" s="22" t="s">
        <v>1</v>
      </c>
      <c r="B6" s="22" t="s">
        <v>33</v>
      </c>
      <c r="C6" s="5" t="s">
        <v>30</v>
      </c>
      <c r="D6" s="5" t="s">
        <v>77</v>
      </c>
      <c r="E6" s="5" t="s">
        <v>78</v>
      </c>
      <c r="F6" s="166" t="s">
        <v>79</v>
      </c>
      <c r="G6" s="5" t="s">
        <v>80</v>
      </c>
      <c r="H6" s="5" t="s">
        <v>81</v>
      </c>
      <c r="I6" s="152" t="s">
        <v>82</v>
      </c>
      <c r="J6" s="5" t="s">
        <v>83</v>
      </c>
      <c r="K6" s="5" t="s">
        <v>84</v>
      </c>
      <c r="L6" s="152" t="s">
        <v>88</v>
      </c>
      <c r="M6" s="5" t="s">
        <v>85</v>
      </c>
      <c r="N6" s="5" t="s">
        <v>86</v>
      </c>
      <c r="O6" s="5" t="s">
        <v>87</v>
      </c>
      <c r="P6" s="22" t="s">
        <v>28</v>
      </c>
    </row>
    <row r="7" spans="1:18" s="189" customFormat="1" ht="21" customHeight="1">
      <c r="A7" s="184" t="s">
        <v>26</v>
      </c>
      <c r="B7" s="184" t="s">
        <v>27</v>
      </c>
      <c r="C7" s="184" t="s">
        <v>31</v>
      </c>
      <c r="D7" s="184">
        <v>1</v>
      </c>
      <c r="E7" s="184">
        <v>2</v>
      </c>
      <c r="F7" s="184">
        <v>3</v>
      </c>
      <c r="G7" s="184">
        <v>4</v>
      </c>
      <c r="H7" s="184">
        <v>5</v>
      </c>
      <c r="I7" s="184">
        <v>6</v>
      </c>
      <c r="J7" s="184">
        <v>7</v>
      </c>
      <c r="K7" s="184">
        <v>8</v>
      </c>
      <c r="L7" s="184">
        <v>9</v>
      </c>
      <c r="M7" s="184">
        <v>10</v>
      </c>
      <c r="N7" s="184">
        <v>11</v>
      </c>
      <c r="O7" s="184">
        <v>12</v>
      </c>
      <c r="P7" s="184">
        <v>13</v>
      </c>
      <c r="Q7" s="187"/>
      <c r="R7" s="188"/>
    </row>
    <row r="8" spans="1:18" s="241" customFormat="1" ht="80.25" customHeight="1">
      <c r="A8" s="238">
        <v>1</v>
      </c>
      <c r="B8" s="238" t="s">
        <v>41</v>
      </c>
      <c r="C8" s="239" t="s">
        <v>42</v>
      </c>
      <c r="D8" s="233">
        <v>3.2</v>
      </c>
      <c r="E8" s="208">
        <v>2.21</v>
      </c>
      <c r="F8" s="242">
        <f>D8-E8</f>
        <v>0.99000000000000021</v>
      </c>
      <c r="G8" s="233">
        <v>4.7</v>
      </c>
      <c r="H8" s="208">
        <v>0.8</v>
      </c>
      <c r="I8" s="242">
        <f>G8-H8</f>
        <v>3.9000000000000004</v>
      </c>
      <c r="J8" s="233">
        <v>3.77</v>
      </c>
      <c r="K8" s="208">
        <v>1</v>
      </c>
      <c r="L8" s="242">
        <f>J8-K8</f>
        <v>2.77</v>
      </c>
      <c r="M8" s="233">
        <v>2.0699999999999998</v>
      </c>
      <c r="N8" s="208">
        <v>1.1000000000000001</v>
      </c>
      <c r="O8" s="247">
        <f>M8-N8</f>
        <v>0.96999999999999975</v>
      </c>
      <c r="P8" s="246" t="s">
        <v>90</v>
      </c>
      <c r="Q8" s="240"/>
    </row>
    <row r="9" spans="1:18" s="21" customFormat="1" ht="21" customHeight="1">
      <c r="A9" s="9">
        <v>2</v>
      </c>
      <c r="B9" s="9" t="s">
        <v>43</v>
      </c>
      <c r="C9" s="10" t="s">
        <v>44</v>
      </c>
      <c r="D9" s="234">
        <v>3.7</v>
      </c>
      <c r="E9" s="170">
        <v>1.6</v>
      </c>
      <c r="F9" s="242">
        <f t="shared" ref="F9:F25" si="0">D9-E9</f>
        <v>2.1</v>
      </c>
      <c r="G9" s="234">
        <v>1.8</v>
      </c>
      <c r="H9" s="170">
        <v>1.2</v>
      </c>
      <c r="I9" s="242">
        <f t="shared" ref="I9:I25" si="1">G9-H9</f>
        <v>0.60000000000000009</v>
      </c>
      <c r="J9" s="234">
        <v>1.9</v>
      </c>
      <c r="K9" s="170">
        <v>0.6</v>
      </c>
      <c r="L9" s="242">
        <f t="shared" ref="L9:L25" si="2">J9-K9</f>
        <v>1.2999999999999998</v>
      </c>
      <c r="M9" s="234">
        <v>0.9</v>
      </c>
      <c r="N9" s="170">
        <v>0.3</v>
      </c>
      <c r="O9" s="248">
        <f t="shared" ref="O9:O25" si="3">M9-N9</f>
        <v>0.60000000000000009</v>
      </c>
      <c r="P9" s="165"/>
      <c r="Q9" s="23"/>
    </row>
    <row r="10" spans="1:18" s="21" customFormat="1" ht="21" customHeight="1">
      <c r="A10" s="9">
        <v>3</v>
      </c>
      <c r="B10" s="9" t="s">
        <v>45</v>
      </c>
      <c r="C10" s="10" t="s">
        <v>46</v>
      </c>
      <c r="D10" s="236">
        <v>10.6</v>
      </c>
      <c r="E10" s="170">
        <v>0.2</v>
      </c>
      <c r="F10" s="242">
        <f t="shared" si="0"/>
        <v>10.4</v>
      </c>
      <c r="G10" s="236">
        <v>3.8</v>
      </c>
      <c r="H10" s="170">
        <v>-0.8</v>
      </c>
      <c r="I10" s="242">
        <f t="shared" si="1"/>
        <v>4.5999999999999996</v>
      </c>
      <c r="J10" s="236">
        <v>2</v>
      </c>
      <c r="K10" s="170">
        <v>-0.6</v>
      </c>
      <c r="L10" s="242">
        <f t="shared" si="2"/>
        <v>2.6</v>
      </c>
      <c r="M10" s="236">
        <v>0.6</v>
      </c>
      <c r="N10" s="170">
        <v>0.1</v>
      </c>
      <c r="O10" s="248">
        <f t="shared" si="3"/>
        <v>0.5</v>
      </c>
      <c r="P10" s="25"/>
      <c r="Q10" s="23"/>
    </row>
    <row r="11" spans="1:18" s="21" customFormat="1" ht="21" customHeight="1">
      <c r="A11" s="9">
        <v>4</v>
      </c>
      <c r="B11" s="9" t="s">
        <v>47</v>
      </c>
      <c r="C11" s="12" t="s">
        <v>48</v>
      </c>
      <c r="D11" s="236">
        <v>3.8</v>
      </c>
      <c r="E11" s="170">
        <v>-0.5</v>
      </c>
      <c r="F11" s="242">
        <f t="shared" si="0"/>
        <v>4.3</v>
      </c>
      <c r="G11" s="236">
        <v>1.6</v>
      </c>
      <c r="H11" s="170">
        <v>-0.6</v>
      </c>
      <c r="I11" s="242">
        <f t="shared" si="1"/>
        <v>2.2000000000000002</v>
      </c>
      <c r="J11" s="236">
        <v>1.4</v>
      </c>
      <c r="K11" s="170">
        <v>-0.3</v>
      </c>
      <c r="L11" s="242">
        <f t="shared" si="2"/>
        <v>1.7</v>
      </c>
      <c r="M11" s="236">
        <v>0.8</v>
      </c>
      <c r="N11" s="170">
        <v>0.3</v>
      </c>
      <c r="O11" s="248">
        <f t="shared" si="3"/>
        <v>0.5</v>
      </c>
      <c r="P11" s="25"/>
      <c r="Q11" s="23"/>
    </row>
    <row r="12" spans="1:18" s="21" customFormat="1" ht="21" customHeight="1">
      <c r="A12" s="9">
        <v>5</v>
      </c>
      <c r="B12" s="9" t="s">
        <v>49</v>
      </c>
      <c r="C12" s="12" t="s">
        <v>50</v>
      </c>
      <c r="D12" s="234">
        <v>4.5</v>
      </c>
      <c r="E12" s="170">
        <v>0.9</v>
      </c>
      <c r="F12" s="242">
        <f t="shared" si="0"/>
        <v>3.6</v>
      </c>
      <c r="G12" s="234">
        <v>4</v>
      </c>
      <c r="H12" s="170">
        <v>1</v>
      </c>
      <c r="I12" s="242">
        <f t="shared" si="1"/>
        <v>3</v>
      </c>
      <c r="J12" s="234">
        <v>1.1000000000000001</v>
      </c>
      <c r="K12" s="170">
        <v>0.1</v>
      </c>
      <c r="L12" s="242">
        <f t="shared" si="2"/>
        <v>1</v>
      </c>
      <c r="M12" s="234">
        <v>0.6</v>
      </c>
      <c r="N12" s="170">
        <v>0.6</v>
      </c>
      <c r="O12" s="248">
        <f t="shared" si="3"/>
        <v>0</v>
      </c>
      <c r="P12" s="25"/>
      <c r="Q12" s="23"/>
    </row>
    <row r="13" spans="1:18" s="21" customFormat="1" ht="21" customHeight="1">
      <c r="A13" s="9">
        <v>6</v>
      </c>
      <c r="B13" s="9" t="s">
        <v>51</v>
      </c>
      <c r="C13" s="12" t="s">
        <v>52</v>
      </c>
      <c r="D13" s="234">
        <v>6.4</v>
      </c>
      <c r="E13" s="170">
        <v>1.9</v>
      </c>
      <c r="F13" s="242">
        <f t="shared" si="0"/>
        <v>4.5</v>
      </c>
      <c r="G13" s="234">
        <v>5</v>
      </c>
      <c r="H13" s="170">
        <v>1.6</v>
      </c>
      <c r="I13" s="242">
        <f t="shared" si="1"/>
        <v>3.4</v>
      </c>
      <c r="J13" s="234">
        <v>2.7</v>
      </c>
      <c r="K13" s="170">
        <v>1.2</v>
      </c>
      <c r="L13" s="242">
        <f t="shared" si="2"/>
        <v>1.5000000000000002</v>
      </c>
      <c r="M13" s="234">
        <v>1.4</v>
      </c>
      <c r="N13" s="170">
        <v>1</v>
      </c>
      <c r="O13" s="248">
        <f t="shared" si="3"/>
        <v>0.39999999999999991</v>
      </c>
      <c r="P13" s="25"/>
      <c r="Q13" s="23"/>
    </row>
    <row r="14" spans="1:18" s="21" customFormat="1" ht="21" customHeight="1">
      <c r="A14" s="9">
        <v>7</v>
      </c>
      <c r="B14" s="9" t="s">
        <v>53</v>
      </c>
      <c r="C14" s="12" t="s">
        <v>54</v>
      </c>
      <c r="D14" s="234">
        <v>6.5</v>
      </c>
      <c r="E14" s="170">
        <v>3.8</v>
      </c>
      <c r="F14" s="242">
        <f t="shared" si="0"/>
        <v>2.7</v>
      </c>
      <c r="G14" s="234">
        <v>7.7</v>
      </c>
      <c r="H14" s="170">
        <v>0.1</v>
      </c>
      <c r="I14" s="242">
        <f t="shared" si="1"/>
        <v>7.6000000000000005</v>
      </c>
      <c r="J14" s="234">
        <v>4.8</v>
      </c>
      <c r="K14" s="170">
        <v>0.4</v>
      </c>
      <c r="L14" s="242">
        <f t="shared" si="2"/>
        <v>4.3999999999999995</v>
      </c>
      <c r="M14" s="234">
        <v>2.9</v>
      </c>
      <c r="N14" s="170">
        <v>1</v>
      </c>
      <c r="O14" s="248">
        <f t="shared" si="3"/>
        <v>1.9</v>
      </c>
      <c r="P14" s="25"/>
      <c r="Q14" s="23"/>
    </row>
    <row r="15" spans="1:18" s="21" customFormat="1" ht="21" customHeight="1">
      <c r="A15" s="9">
        <v>8</v>
      </c>
      <c r="B15" s="9" t="s">
        <v>55</v>
      </c>
      <c r="C15" s="12" t="s">
        <v>56</v>
      </c>
      <c r="D15" s="234">
        <v>4.8</v>
      </c>
      <c r="E15" s="170">
        <v>4.5</v>
      </c>
      <c r="F15" s="242">
        <f t="shared" si="0"/>
        <v>0.29999999999999982</v>
      </c>
      <c r="G15" s="234">
        <v>0.4</v>
      </c>
      <c r="H15" s="170">
        <v>5.8</v>
      </c>
      <c r="I15" s="242">
        <f t="shared" si="1"/>
        <v>-5.3999999999999995</v>
      </c>
      <c r="J15" s="234">
        <v>3.9</v>
      </c>
      <c r="K15" s="170">
        <v>4.5999999999999996</v>
      </c>
      <c r="L15" s="242">
        <f t="shared" si="2"/>
        <v>-0.69999999999999973</v>
      </c>
      <c r="M15" s="234">
        <v>2.9</v>
      </c>
      <c r="N15" s="170">
        <v>5.2</v>
      </c>
      <c r="O15" s="248">
        <f t="shared" si="3"/>
        <v>-2.3000000000000003</v>
      </c>
      <c r="P15" s="25"/>
      <c r="Q15" s="23"/>
    </row>
    <row r="16" spans="1:18" s="21" customFormat="1" ht="21" customHeight="1">
      <c r="A16" s="9">
        <v>9</v>
      </c>
      <c r="B16" s="9" t="s">
        <v>57</v>
      </c>
      <c r="C16" s="12" t="s">
        <v>58</v>
      </c>
      <c r="D16" s="234">
        <v>4</v>
      </c>
      <c r="E16" s="170">
        <v>6.1</v>
      </c>
      <c r="F16" s="242">
        <f t="shared" si="0"/>
        <v>-2.0999999999999996</v>
      </c>
      <c r="G16" s="234">
        <v>13.1</v>
      </c>
      <c r="H16" s="170">
        <v>4</v>
      </c>
      <c r="I16" s="242">
        <f t="shared" si="1"/>
        <v>9.1</v>
      </c>
      <c r="J16" s="234">
        <v>6.2</v>
      </c>
      <c r="K16" s="170">
        <v>3.9</v>
      </c>
      <c r="L16" s="242">
        <f t="shared" si="2"/>
        <v>2.3000000000000003</v>
      </c>
      <c r="M16" s="234">
        <v>4.5</v>
      </c>
      <c r="N16" s="170">
        <v>3.5</v>
      </c>
      <c r="O16" s="248">
        <f t="shared" si="3"/>
        <v>1</v>
      </c>
      <c r="P16" s="25"/>
      <c r="Q16" s="23"/>
    </row>
    <row r="17" spans="1:17" s="21" customFormat="1" ht="21" customHeight="1">
      <c r="A17" s="9">
        <v>10</v>
      </c>
      <c r="B17" s="9" t="s">
        <v>59</v>
      </c>
      <c r="C17" s="12" t="s">
        <v>60</v>
      </c>
      <c r="D17" s="234">
        <v>0.5</v>
      </c>
      <c r="E17" s="170">
        <v>1.3</v>
      </c>
      <c r="F17" s="242">
        <f t="shared" si="0"/>
        <v>-0.8</v>
      </c>
      <c r="G17" s="234">
        <v>1.8</v>
      </c>
      <c r="H17" s="170">
        <v>0.6</v>
      </c>
      <c r="I17" s="242">
        <f t="shared" si="1"/>
        <v>1.2000000000000002</v>
      </c>
      <c r="J17" s="234">
        <v>1.6</v>
      </c>
      <c r="K17" s="170">
        <v>1</v>
      </c>
      <c r="L17" s="242">
        <f t="shared" si="2"/>
        <v>0.60000000000000009</v>
      </c>
      <c r="M17" s="234">
        <v>0.4</v>
      </c>
      <c r="N17" s="170">
        <v>1.1000000000000001</v>
      </c>
      <c r="O17" s="248">
        <f t="shared" si="3"/>
        <v>-0.70000000000000007</v>
      </c>
      <c r="P17" s="25"/>
      <c r="Q17" s="23"/>
    </row>
    <row r="18" spans="1:17" s="21" customFormat="1" ht="21" customHeight="1">
      <c r="A18" s="9">
        <v>11</v>
      </c>
      <c r="B18" s="9" t="s">
        <v>61</v>
      </c>
      <c r="C18" s="12" t="s">
        <v>62</v>
      </c>
      <c r="D18" s="234">
        <v>3</v>
      </c>
      <c r="E18" s="170">
        <v>0.9</v>
      </c>
      <c r="F18" s="242">
        <f t="shared" si="0"/>
        <v>2.1</v>
      </c>
      <c r="G18" s="234">
        <v>2.9</v>
      </c>
      <c r="H18" s="170">
        <v>1.8</v>
      </c>
      <c r="I18" s="242">
        <f t="shared" si="1"/>
        <v>1.0999999999999999</v>
      </c>
      <c r="J18" s="234">
        <v>3.1</v>
      </c>
      <c r="K18" s="170">
        <v>1.2</v>
      </c>
      <c r="L18" s="242">
        <f t="shared" si="2"/>
        <v>1.9000000000000001</v>
      </c>
      <c r="M18" s="234">
        <v>1.3</v>
      </c>
      <c r="N18" s="170">
        <v>2.7</v>
      </c>
      <c r="O18" s="248">
        <f t="shared" si="3"/>
        <v>-1.4000000000000001</v>
      </c>
      <c r="P18" s="25"/>
      <c r="Q18" s="23"/>
    </row>
    <row r="19" spans="1:17" s="21" customFormat="1" ht="21" customHeight="1">
      <c r="A19" s="9">
        <v>12</v>
      </c>
      <c r="B19" s="9" t="s">
        <v>63</v>
      </c>
      <c r="C19" s="12" t="s">
        <v>64</v>
      </c>
      <c r="D19" s="234">
        <v>3</v>
      </c>
      <c r="E19" s="170">
        <v>2.2999999999999998</v>
      </c>
      <c r="F19" s="242">
        <f t="shared" si="0"/>
        <v>0.70000000000000018</v>
      </c>
      <c r="G19" s="234">
        <v>3.1</v>
      </c>
      <c r="H19" s="170">
        <v>2</v>
      </c>
      <c r="I19" s="242">
        <f t="shared" si="1"/>
        <v>1.1000000000000001</v>
      </c>
      <c r="J19" s="234">
        <v>5.9</v>
      </c>
      <c r="K19" s="170">
        <v>1.5</v>
      </c>
      <c r="L19" s="242">
        <f t="shared" si="2"/>
        <v>4.4000000000000004</v>
      </c>
      <c r="M19" s="234">
        <v>2.7</v>
      </c>
      <c r="N19" s="170">
        <v>1.2</v>
      </c>
      <c r="O19" s="248">
        <f t="shared" si="3"/>
        <v>1.5000000000000002</v>
      </c>
      <c r="P19" s="25"/>
      <c r="Q19" s="23"/>
    </row>
    <row r="20" spans="1:17" s="21" customFormat="1" ht="21" customHeight="1">
      <c r="A20" s="9">
        <v>13</v>
      </c>
      <c r="B20" s="9" t="s">
        <v>65</v>
      </c>
      <c r="C20" s="12" t="s">
        <v>66</v>
      </c>
      <c r="D20" s="234">
        <v>5.01</v>
      </c>
      <c r="E20" s="170">
        <v>5.03</v>
      </c>
      <c r="F20" s="242">
        <f t="shared" si="0"/>
        <v>-2.0000000000000462E-2</v>
      </c>
      <c r="G20" s="234">
        <v>5.45</v>
      </c>
      <c r="H20" s="170">
        <v>5.0999999999999996</v>
      </c>
      <c r="I20" s="242">
        <f t="shared" si="1"/>
        <v>0.35000000000000053</v>
      </c>
      <c r="J20" s="234">
        <v>5.73</v>
      </c>
      <c r="K20" s="170">
        <v>5</v>
      </c>
      <c r="L20" s="242">
        <f t="shared" si="2"/>
        <v>0.73000000000000043</v>
      </c>
      <c r="M20" s="234">
        <v>5.01</v>
      </c>
      <c r="N20" s="170">
        <v>4.3</v>
      </c>
      <c r="O20" s="248">
        <f t="shared" si="3"/>
        <v>0.71</v>
      </c>
      <c r="P20" s="25"/>
      <c r="Q20" s="23"/>
    </row>
    <row r="21" spans="1:17" s="21" customFormat="1" ht="21" customHeight="1">
      <c r="A21" s="9">
        <v>14</v>
      </c>
      <c r="B21" s="9" t="s">
        <v>67</v>
      </c>
      <c r="C21" s="12" t="s">
        <v>68</v>
      </c>
      <c r="D21" s="234">
        <v>2.2000000000000002</v>
      </c>
      <c r="E21" s="170">
        <v>2.7</v>
      </c>
      <c r="F21" s="242">
        <f t="shared" si="0"/>
        <v>-0.5</v>
      </c>
      <c r="G21" s="234">
        <v>2.5</v>
      </c>
      <c r="H21" s="170">
        <v>2.6</v>
      </c>
      <c r="I21" s="242">
        <f t="shared" si="1"/>
        <v>-0.10000000000000009</v>
      </c>
      <c r="J21" s="234">
        <v>4.5999999999999996</v>
      </c>
      <c r="K21" s="170">
        <v>3.4</v>
      </c>
      <c r="L21" s="242">
        <f t="shared" si="2"/>
        <v>1.1999999999999997</v>
      </c>
      <c r="M21" s="234">
        <v>1.4</v>
      </c>
      <c r="N21" s="170">
        <v>3.8</v>
      </c>
      <c r="O21" s="248">
        <f t="shared" si="3"/>
        <v>-2.4</v>
      </c>
      <c r="P21" s="25"/>
      <c r="Q21" s="23"/>
    </row>
    <row r="22" spans="1:17" s="21" customFormat="1" ht="21" customHeight="1">
      <c r="A22" s="9">
        <v>15</v>
      </c>
      <c r="B22" s="9" t="s">
        <v>69</v>
      </c>
      <c r="C22" s="12" t="s">
        <v>70</v>
      </c>
      <c r="D22" s="234">
        <v>4.8</v>
      </c>
      <c r="E22" s="170">
        <v>5.6</v>
      </c>
      <c r="F22" s="242">
        <f t="shared" si="0"/>
        <v>-0.79999999999999982</v>
      </c>
      <c r="G22" s="234">
        <v>8.8000000000000007</v>
      </c>
      <c r="H22" s="170">
        <v>4.7</v>
      </c>
      <c r="I22" s="242">
        <f t="shared" si="1"/>
        <v>4.1000000000000005</v>
      </c>
      <c r="J22" s="234">
        <v>14.1</v>
      </c>
      <c r="K22" s="170">
        <v>3.9</v>
      </c>
      <c r="L22" s="242">
        <f t="shared" si="2"/>
        <v>10.199999999999999</v>
      </c>
      <c r="M22" s="234">
        <v>7.1</v>
      </c>
      <c r="N22" s="170">
        <v>4</v>
      </c>
      <c r="O22" s="248">
        <f t="shared" si="3"/>
        <v>3.0999999999999996</v>
      </c>
      <c r="P22" s="25"/>
      <c r="Q22" s="23"/>
    </row>
    <row r="23" spans="1:17" s="21" customFormat="1" ht="21" customHeight="1">
      <c r="A23" s="13">
        <v>16</v>
      </c>
      <c r="B23" s="13" t="s">
        <v>71</v>
      </c>
      <c r="C23" s="14" t="s">
        <v>72</v>
      </c>
      <c r="D23" s="234">
        <v>4</v>
      </c>
      <c r="E23" s="170">
        <v>0.4</v>
      </c>
      <c r="F23" s="242">
        <f t="shared" si="0"/>
        <v>3.6</v>
      </c>
      <c r="G23" s="234">
        <v>4.5</v>
      </c>
      <c r="H23" s="170">
        <v>1.5</v>
      </c>
      <c r="I23" s="242">
        <f t="shared" si="1"/>
        <v>3</v>
      </c>
      <c r="J23" s="234">
        <v>4</v>
      </c>
      <c r="K23" s="170">
        <v>2.1</v>
      </c>
      <c r="L23" s="242">
        <f t="shared" si="2"/>
        <v>1.9</v>
      </c>
      <c r="M23" s="234">
        <v>2.1</v>
      </c>
      <c r="N23" s="170">
        <v>2.4</v>
      </c>
      <c r="O23" s="248">
        <f t="shared" si="3"/>
        <v>-0.29999999999999982</v>
      </c>
      <c r="P23" s="25"/>
      <c r="Q23" s="23"/>
    </row>
    <row r="24" spans="1:17" s="21" customFormat="1" ht="89.25" customHeight="1">
      <c r="A24" s="231">
        <v>17</v>
      </c>
      <c r="B24" s="231" t="s">
        <v>73</v>
      </c>
      <c r="C24" s="232" t="s">
        <v>74</v>
      </c>
      <c r="D24" s="234">
        <v>-3.5</v>
      </c>
      <c r="E24" s="237">
        <v>5.2</v>
      </c>
      <c r="F24" s="244">
        <f t="shared" si="0"/>
        <v>-8.6999999999999993</v>
      </c>
      <c r="G24" s="234">
        <v>-3.2</v>
      </c>
      <c r="H24" s="208">
        <v>4.5</v>
      </c>
      <c r="I24" s="244">
        <f t="shared" si="1"/>
        <v>-7.7</v>
      </c>
      <c r="J24" s="234">
        <v>1.9</v>
      </c>
      <c r="K24" s="208">
        <v>4</v>
      </c>
      <c r="L24" s="244">
        <f t="shared" si="2"/>
        <v>-2.1</v>
      </c>
      <c r="M24" s="234">
        <v>-1.6</v>
      </c>
      <c r="N24" s="208">
        <v>3</v>
      </c>
      <c r="O24" s="249">
        <f t="shared" si="3"/>
        <v>-4.5999999999999996</v>
      </c>
      <c r="P24" s="339" t="s">
        <v>89</v>
      </c>
      <c r="Q24" s="23"/>
    </row>
    <row r="25" spans="1:17" s="21" customFormat="1" ht="21" customHeight="1">
      <c r="A25" s="15">
        <v>18</v>
      </c>
      <c r="B25" s="15" t="s">
        <v>75</v>
      </c>
      <c r="C25" s="16" t="s">
        <v>76</v>
      </c>
      <c r="D25" s="235">
        <v>8</v>
      </c>
      <c r="E25" s="182">
        <v>6.4</v>
      </c>
      <c r="F25" s="245">
        <f t="shared" si="0"/>
        <v>1.5999999999999996</v>
      </c>
      <c r="G25" s="235">
        <v>7.5</v>
      </c>
      <c r="H25" s="182">
        <v>6.3</v>
      </c>
      <c r="I25" s="245">
        <f t="shared" si="1"/>
        <v>1.2000000000000002</v>
      </c>
      <c r="J25" s="235">
        <v>7.7</v>
      </c>
      <c r="K25" s="182">
        <v>6</v>
      </c>
      <c r="L25" s="245">
        <f t="shared" si="2"/>
        <v>1.7000000000000002</v>
      </c>
      <c r="M25" s="235">
        <v>7.1</v>
      </c>
      <c r="N25" s="182">
        <v>6.4</v>
      </c>
      <c r="O25" s="250">
        <f t="shared" si="3"/>
        <v>0.69999999999999929</v>
      </c>
      <c r="P25" s="26"/>
      <c r="Q25" s="23"/>
    </row>
    <row r="26" spans="1:17" s="21" customFormat="1" ht="21" hidden="1" customHeight="1">
      <c r="A26" s="9"/>
      <c r="B26" s="12"/>
      <c r="C26" s="145"/>
      <c r="D26" s="145"/>
      <c r="E26" s="145"/>
      <c r="F26" s="167"/>
      <c r="G26" s="243"/>
      <c r="H26" s="150"/>
      <c r="I26" s="164"/>
      <c r="J26" s="150"/>
      <c r="K26" s="150"/>
      <c r="L26" s="164"/>
      <c r="M26" s="150"/>
      <c r="N26" s="150"/>
      <c r="O26" s="171"/>
      <c r="P26" s="165"/>
      <c r="Q26" s="23"/>
    </row>
    <row r="27" spans="1:17" s="21" customFormat="1" ht="21" hidden="1" customHeight="1">
      <c r="A27" s="9"/>
      <c r="B27" s="12"/>
      <c r="C27" s="145"/>
      <c r="D27" s="145"/>
      <c r="E27" s="145"/>
      <c r="F27" s="153"/>
      <c r="G27" s="145"/>
      <c r="H27" s="30"/>
      <c r="I27" s="156"/>
      <c r="J27" s="30"/>
      <c r="K27" s="30"/>
      <c r="L27" s="156"/>
      <c r="M27" s="30"/>
      <c r="N27" s="30"/>
      <c r="O27" s="172"/>
      <c r="P27" s="25"/>
      <c r="Q27" s="23"/>
    </row>
    <row r="28" spans="1:17" s="21" customFormat="1" ht="21" hidden="1" customHeight="1">
      <c r="A28" s="9"/>
      <c r="B28" s="12"/>
      <c r="C28" s="145"/>
      <c r="D28" s="145"/>
      <c r="E28" s="145"/>
      <c r="F28" s="153"/>
      <c r="G28" s="145"/>
      <c r="H28" s="30"/>
      <c r="I28" s="156"/>
      <c r="J28" s="30"/>
      <c r="K28" s="30"/>
      <c r="L28" s="156"/>
      <c r="M28" s="30"/>
      <c r="N28" s="30"/>
      <c r="O28" s="172"/>
      <c r="P28" s="25"/>
      <c r="Q28" s="23"/>
    </row>
    <row r="29" spans="1:17" s="21" customFormat="1" ht="21" hidden="1" customHeight="1">
      <c r="A29" s="9"/>
      <c r="B29" s="12"/>
      <c r="C29" s="145"/>
      <c r="D29" s="145"/>
      <c r="E29" s="145"/>
      <c r="F29" s="153"/>
      <c r="G29" s="145"/>
      <c r="H29" s="30"/>
      <c r="I29" s="156"/>
      <c r="J29" s="30"/>
      <c r="K29" s="30"/>
      <c r="L29" s="156"/>
      <c r="M29" s="30"/>
      <c r="N29" s="30"/>
      <c r="O29" s="172"/>
      <c r="P29" s="25"/>
      <c r="Q29" s="23"/>
    </row>
    <row r="30" spans="1:17" s="21" customFormat="1" ht="21" hidden="1" customHeight="1">
      <c r="A30" s="9"/>
      <c r="B30" s="12"/>
      <c r="C30" s="145"/>
      <c r="D30" s="145"/>
      <c r="E30" s="145"/>
      <c r="F30" s="153"/>
      <c r="G30" s="145"/>
      <c r="H30" s="30"/>
      <c r="I30" s="156"/>
      <c r="J30" s="30"/>
      <c r="K30" s="30"/>
      <c r="L30" s="156"/>
      <c r="M30" s="30"/>
      <c r="N30" s="30"/>
      <c r="O30" s="172"/>
      <c r="P30" s="25"/>
      <c r="Q30" s="23"/>
    </row>
    <row r="31" spans="1:17" s="21" customFormat="1" ht="21" hidden="1" customHeight="1">
      <c r="A31" s="9"/>
      <c r="B31" s="12"/>
      <c r="C31" s="145"/>
      <c r="D31" s="145"/>
      <c r="E31" s="145"/>
      <c r="F31" s="153"/>
      <c r="G31" s="145"/>
      <c r="H31" s="30"/>
      <c r="I31" s="156"/>
      <c r="J31" s="30"/>
      <c r="K31" s="30"/>
      <c r="L31" s="156"/>
      <c r="M31" s="30"/>
      <c r="N31" s="30"/>
      <c r="O31" s="172"/>
      <c r="P31" s="25"/>
      <c r="Q31" s="23"/>
    </row>
    <row r="32" spans="1:17" s="21" customFormat="1" ht="21" hidden="1" customHeight="1">
      <c r="A32" s="9"/>
      <c r="B32" s="12"/>
      <c r="C32" s="145"/>
      <c r="D32" s="145"/>
      <c r="E32" s="145"/>
      <c r="F32" s="153"/>
      <c r="G32" s="145"/>
      <c r="H32" s="30"/>
      <c r="I32" s="156"/>
      <c r="J32" s="30"/>
      <c r="K32" s="30"/>
      <c r="L32" s="156"/>
      <c r="M32" s="30"/>
      <c r="N32" s="30"/>
      <c r="O32" s="172"/>
      <c r="P32" s="25"/>
      <c r="Q32" s="23"/>
    </row>
    <row r="33" spans="1:17" s="21" customFormat="1" ht="21" hidden="1" customHeight="1">
      <c r="A33" s="9"/>
      <c r="B33" s="12"/>
      <c r="C33" s="145"/>
      <c r="D33" s="145"/>
      <c r="E33" s="145"/>
      <c r="F33" s="153"/>
      <c r="G33" s="145"/>
      <c r="H33" s="215"/>
      <c r="I33" s="156"/>
      <c r="J33" s="215"/>
      <c r="K33" s="215"/>
      <c r="L33" s="156"/>
      <c r="M33" s="215"/>
      <c r="N33" s="215"/>
      <c r="O33" s="172"/>
      <c r="P33" s="25"/>
      <c r="Q33" s="23"/>
    </row>
    <row r="34" spans="1:17" s="21" customFormat="1" ht="21" hidden="1" customHeight="1">
      <c r="A34" s="9"/>
      <c r="B34" s="12"/>
      <c r="C34" s="145"/>
      <c r="D34" s="145"/>
      <c r="E34" s="145"/>
      <c r="F34" s="153"/>
      <c r="G34" s="145"/>
      <c r="H34" s="215"/>
      <c r="I34" s="156"/>
      <c r="J34" s="215"/>
      <c r="K34" s="215"/>
      <c r="L34" s="156"/>
      <c r="M34" s="215"/>
      <c r="N34" s="215"/>
      <c r="O34" s="172"/>
      <c r="P34" s="25"/>
      <c r="Q34" s="23"/>
    </row>
    <row r="35" spans="1:17" s="21" customFormat="1" ht="21" hidden="1" customHeight="1">
      <c r="A35" s="9"/>
      <c r="B35" s="12"/>
      <c r="C35" s="145"/>
      <c r="D35" s="145"/>
      <c r="E35" s="145"/>
      <c r="F35" s="153"/>
      <c r="G35" s="145"/>
      <c r="H35" s="215"/>
      <c r="I35" s="156"/>
      <c r="J35" s="215"/>
      <c r="K35" s="215"/>
      <c r="L35" s="156"/>
      <c r="M35" s="215"/>
      <c r="N35" s="215"/>
      <c r="O35" s="172"/>
      <c r="P35" s="25"/>
      <c r="Q35" s="23"/>
    </row>
    <row r="36" spans="1:17" s="21" customFormat="1" ht="21" hidden="1" customHeight="1">
      <c r="A36" s="9"/>
      <c r="B36" s="12"/>
      <c r="C36" s="145"/>
      <c r="D36" s="145"/>
      <c r="E36" s="145"/>
      <c r="F36" s="153"/>
      <c r="G36" s="145"/>
      <c r="H36" s="215"/>
      <c r="I36" s="156"/>
      <c r="J36" s="215"/>
      <c r="K36" s="215"/>
      <c r="L36" s="156"/>
      <c r="M36" s="215"/>
      <c r="N36" s="215"/>
      <c r="O36" s="172"/>
      <c r="P36" s="25"/>
      <c r="Q36" s="23"/>
    </row>
    <row r="37" spans="1:17" s="21" customFormat="1" ht="21" hidden="1" customHeight="1">
      <c r="A37" s="9"/>
      <c r="B37" s="12"/>
      <c r="C37" s="145"/>
      <c r="D37" s="145"/>
      <c r="E37" s="145"/>
      <c r="F37" s="153"/>
      <c r="G37" s="145"/>
      <c r="H37" s="215"/>
      <c r="I37" s="156"/>
      <c r="J37" s="215"/>
      <c r="K37" s="215"/>
      <c r="L37" s="156"/>
      <c r="M37" s="215"/>
      <c r="N37" s="215"/>
      <c r="O37" s="172"/>
      <c r="P37" s="25"/>
      <c r="Q37" s="23"/>
    </row>
    <row r="38" spans="1:17" s="21" customFormat="1" ht="21" hidden="1" customHeight="1">
      <c r="A38" s="9"/>
      <c r="B38" s="12"/>
      <c r="C38" s="145"/>
      <c r="D38" s="145"/>
      <c r="E38" s="145"/>
      <c r="F38" s="153"/>
      <c r="G38" s="145"/>
      <c r="H38" s="215"/>
      <c r="I38" s="156"/>
      <c r="J38" s="215"/>
      <c r="K38" s="215"/>
      <c r="L38" s="156"/>
      <c r="M38" s="215"/>
      <c r="N38" s="215"/>
      <c r="O38" s="172"/>
      <c r="P38" s="25"/>
      <c r="Q38" s="23"/>
    </row>
    <row r="39" spans="1:17" s="21" customFormat="1" ht="21" hidden="1" customHeight="1">
      <c r="A39" s="9"/>
      <c r="B39" s="12"/>
      <c r="C39" s="145"/>
      <c r="D39" s="145"/>
      <c r="E39" s="145"/>
      <c r="F39" s="153"/>
      <c r="G39" s="145"/>
      <c r="H39" s="215"/>
      <c r="I39" s="156"/>
      <c r="J39" s="215"/>
      <c r="K39" s="215"/>
      <c r="L39" s="156"/>
      <c r="M39" s="215"/>
      <c r="N39" s="215"/>
      <c r="O39" s="172"/>
      <c r="P39" s="25"/>
      <c r="Q39" s="23"/>
    </row>
    <row r="40" spans="1:17" s="21" customFormat="1" ht="21" hidden="1" customHeight="1">
      <c r="A40" s="9"/>
      <c r="B40" s="12"/>
      <c r="C40" s="145"/>
      <c r="D40" s="145"/>
      <c r="E40" s="145"/>
      <c r="F40" s="153"/>
      <c r="G40" s="145"/>
      <c r="H40" s="215"/>
      <c r="I40" s="156"/>
      <c r="J40" s="215"/>
      <c r="K40" s="215"/>
      <c r="L40" s="156"/>
      <c r="M40" s="215"/>
      <c r="N40" s="215"/>
      <c r="O40" s="172"/>
      <c r="P40" s="25"/>
      <c r="Q40" s="23"/>
    </row>
    <row r="41" spans="1:17" s="21" customFormat="1" ht="21" hidden="1" customHeight="1">
      <c r="A41" s="9"/>
      <c r="B41" s="12"/>
      <c r="C41" s="145"/>
      <c r="D41" s="145"/>
      <c r="E41" s="145"/>
      <c r="F41" s="153"/>
      <c r="G41" s="145"/>
      <c r="H41" s="215"/>
      <c r="I41" s="156"/>
      <c r="J41" s="215"/>
      <c r="K41" s="215"/>
      <c r="L41" s="156"/>
      <c r="M41" s="215"/>
      <c r="N41" s="215"/>
      <c r="O41" s="172"/>
      <c r="P41" s="25"/>
      <c r="Q41" s="23"/>
    </row>
    <row r="42" spans="1:17" s="21" customFormat="1" ht="21" hidden="1" customHeight="1">
      <c r="A42" s="9"/>
      <c r="B42" s="12"/>
      <c r="C42" s="145"/>
      <c r="D42" s="145"/>
      <c r="E42" s="145"/>
      <c r="F42" s="153"/>
      <c r="G42" s="145"/>
      <c r="H42" s="215"/>
      <c r="I42" s="156"/>
      <c r="J42" s="215"/>
      <c r="K42" s="215"/>
      <c r="L42" s="156"/>
      <c r="M42" s="215"/>
      <c r="N42" s="215"/>
      <c r="O42" s="172"/>
      <c r="P42" s="25"/>
      <c r="Q42" s="23"/>
    </row>
    <row r="43" spans="1:17" s="21" customFormat="1" ht="21" hidden="1" customHeight="1">
      <c r="A43" s="9"/>
      <c r="B43" s="12"/>
      <c r="C43" s="145"/>
      <c r="D43" s="145"/>
      <c r="E43" s="145"/>
      <c r="F43" s="153"/>
      <c r="G43" s="145"/>
      <c r="H43" s="215"/>
      <c r="I43" s="156"/>
      <c r="J43" s="215"/>
      <c r="K43" s="215"/>
      <c r="L43" s="156"/>
      <c r="M43" s="215"/>
      <c r="N43" s="215"/>
      <c r="O43" s="172"/>
      <c r="P43" s="25"/>
      <c r="Q43" s="23"/>
    </row>
    <row r="44" spans="1:17" s="21" customFormat="1" ht="21" hidden="1" customHeight="1">
      <c r="A44" s="9"/>
      <c r="B44" s="12"/>
      <c r="C44" s="145"/>
      <c r="D44" s="145"/>
      <c r="E44" s="145"/>
      <c r="F44" s="153"/>
      <c r="G44" s="145"/>
      <c r="H44" s="215"/>
      <c r="I44" s="156"/>
      <c r="J44" s="215"/>
      <c r="K44" s="215"/>
      <c r="L44" s="156"/>
      <c r="M44" s="215"/>
      <c r="N44" s="215"/>
      <c r="O44" s="172"/>
      <c r="P44" s="25"/>
      <c r="Q44" s="23"/>
    </row>
    <row r="45" spans="1:17" s="21" customFormat="1" ht="21" hidden="1" customHeight="1">
      <c r="A45" s="9"/>
      <c r="B45" s="12"/>
      <c r="C45" s="145"/>
      <c r="D45" s="145"/>
      <c r="E45" s="145"/>
      <c r="F45" s="153"/>
      <c r="G45" s="145"/>
      <c r="H45" s="215"/>
      <c r="I45" s="156"/>
      <c r="J45" s="215"/>
      <c r="K45" s="215"/>
      <c r="L45" s="156"/>
      <c r="M45" s="215"/>
      <c r="N45" s="215"/>
      <c r="O45" s="172"/>
      <c r="P45" s="25"/>
      <c r="Q45" s="23"/>
    </row>
    <row r="46" spans="1:17" s="21" customFormat="1" ht="21" hidden="1" customHeight="1">
      <c r="A46" s="9"/>
      <c r="B46" s="12"/>
      <c r="C46" s="145"/>
      <c r="D46" s="145"/>
      <c r="E46" s="145"/>
      <c r="F46" s="153"/>
      <c r="G46" s="145"/>
      <c r="H46" s="30"/>
      <c r="I46" s="156"/>
      <c r="J46" s="30"/>
      <c r="K46" s="30"/>
      <c r="L46" s="156"/>
      <c r="M46" s="30"/>
      <c r="N46" s="30"/>
      <c r="O46" s="172"/>
      <c r="P46" s="25"/>
      <c r="Q46" s="23"/>
    </row>
    <row r="47" spans="1:17" s="21" customFormat="1" ht="21" hidden="1" customHeight="1">
      <c r="A47" s="9"/>
      <c r="B47" s="12"/>
      <c r="C47" s="145"/>
      <c r="D47" s="145"/>
      <c r="E47" s="145"/>
      <c r="F47" s="153"/>
      <c r="G47" s="145"/>
      <c r="H47" s="30"/>
      <c r="I47" s="156"/>
      <c r="J47" s="30"/>
      <c r="K47" s="30"/>
      <c r="L47" s="156"/>
      <c r="M47" s="30"/>
      <c r="N47" s="30"/>
      <c r="O47" s="172"/>
      <c r="P47" s="25"/>
      <c r="Q47" s="23"/>
    </row>
    <row r="48" spans="1:17" s="21" customFormat="1" ht="21" hidden="1" customHeight="1">
      <c r="A48" s="9"/>
      <c r="B48" s="12"/>
      <c r="C48" s="145"/>
      <c r="D48" s="145"/>
      <c r="E48" s="145"/>
      <c r="F48" s="153"/>
      <c r="G48" s="145"/>
      <c r="H48" s="30"/>
      <c r="I48" s="156"/>
      <c r="J48" s="30"/>
      <c r="K48" s="30"/>
      <c r="L48" s="156"/>
      <c r="M48" s="30"/>
      <c r="N48" s="30"/>
      <c r="O48" s="172"/>
      <c r="P48" s="25"/>
      <c r="Q48" s="23"/>
    </row>
    <row r="49" spans="1:17" s="21" customFormat="1" ht="21" hidden="1" customHeight="1">
      <c r="A49" s="9"/>
      <c r="B49" s="12"/>
      <c r="C49" s="145"/>
      <c r="D49" s="145"/>
      <c r="E49" s="145"/>
      <c r="F49" s="153"/>
      <c r="G49" s="145"/>
      <c r="H49" s="30"/>
      <c r="I49" s="156"/>
      <c r="J49" s="30"/>
      <c r="K49" s="30"/>
      <c r="L49" s="156"/>
      <c r="M49" s="30"/>
      <c r="N49" s="30"/>
      <c r="O49" s="172"/>
      <c r="P49" s="25"/>
      <c r="Q49" s="23"/>
    </row>
    <row r="50" spans="1:17" s="21" customFormat="1" ht="21" hidden="1" customHeight="1">
      <c r="A50" s="9"/>
      <c r="B50" s="12"/>
      <c r="C50" s="145"/>
      <c r="D50" s="145"/>
      <c r="E50" s="145"/>
      <c r="F50" s="153"/>
      <c r="G50" s="145"/>
      <c r="H50" s="30"/>
      <c r="I50" s="156"/>
      <c r="J50" s="30"/>
      <c r="K50" s="30"/>
      <c r="L50" s="156"/>
      <c r="M50" s="30"/>
      <c r="N50" s="30"/>
      <c r="O50" s="172"/>
      <c r="P50" s="25"/>
      <c r="Q50" s="23"/>
    </row>
    <row r="51" spans="1:17" s="21" customFormat="1" ht="21" hidden="1" customHeight="1">
      <c r="A51" s="9"/>
      <c r="B51" s="12"/>
      <c r="C51" s="145"/>
      <c r="D51" s="145"/>
      <c r="E51" s="145"/>
      <c r="F51" s="153"/>
      <c r="G51" s="145"/>
      <c r="H51" s="30"/>
      <c r="I51" s="156"/>
      <c r="J51" s="30"/>
      <c r="K51" s="30"/>
      <c r="L51" s="156"/>
      <c r="M51" s="30"/>
      <c r="N51" s="30"/>
      <c r="O51" s="172"/>
      <c r="P51" s="25"/>
      <c r="Q51" s="23"/>
    </row>
    <row r="52" spans="1:17" s="21" customFormat="1" ht="21" hidden="1" customHeight="1">
      <c r="A52" s="9"/>
      <c r="B52" s="12"/>
      <c r="C52" s="145"/>
      <c r="D52" s="145"/>
      <c r="E52" s="145"/>
      <c r="F52" s="153"/>
      <c r="G52" s="145"/>
      <c r="H52" s="30"/>
      <c r="I52" s="156"/>
      <c r="J52" s="30"/>
      <c r="K52" s="30"/>
      <c r="L52" s="156"/>
      <c r="M52" s="30"/>
      <c r="N52" s="30"/>
      <c r="O52" s="172"/>
      <c r="P52" s="25"/>
      <c r="Q52" s="23"/>
    </row>
    <row r="53" spans="1:17" s="21" customFormat="1" ht="21" hidden="1" customHeight="1">
      <c r="A53" s="9"/>
      <c r="B53" s="12"/>
      <c r="C53" s="145"/>
      <c r="D53" s="145"/>
      <c r="E53" s="145"/>
      <c r="F53" s="153"/>
      <c r="G53" s="145"/>
      <c r="H53" s="30"/>
      <c r="I53" s="156"/>
      <c r="J53" s="30"/>
      <c r="K53" s="30"/>
      <c r="L53" s="156"/>
      <c r="M53" s="30"/>
      <c r="N53" s="31"/>
      <c r="O53" s="172"/>
      <c r="P53" s="25"/>
      <c r="Q53" s="23"/>
    </row>
    <row r="54" spans="1:17" s="21" customFormat="1" ht="21" hidden="1" customHeight="1">
      <c r="A54" s="9"/>
      <c r="B54" s="12"/>
      <c r="C54" s="145"/>
      <c r="D54" s="145"/>
      <c r="E54" s="145"/>
      <c r="F54" s="153"/>
      <c r="G54" s="145"/>
      <c r="H54" s="30"/>
      <c r="I54" s="156"/>
      <c r="J54" s="30"/>
      <c r="K54" s="30"/>
      <c r="L54" s="156"/>
      <c r="M54" s="30"/>
      <c r="N54" s="30"/>
      <c r="O54" s="172"/>
      <c r="P54" s="25"/>
      <c r="Q54" s="23"/>
    </row>
    <row r="55" spans="1:17" s="21" customFormat="1" ht="21" hidden="1" customHeight="1">
      <c r="A55" s="9"/>
      <c r="B55" s="12"/>
      <c r="C55" s="145"/>
      <c r="D55" s="145"/>
      <c r="E55" s="145"/>
      <c r="F55" s="153"/>
      <c r="G55" s="145"/>
      <c r="H55" s="30"/>
      <c r="I55" s="156"/>
      <c r="J55" s="30"/>
      <c r="K55" s="30"/>
      <c r="L55" s="156"/>
      <c r="M55" s="30"/>
      <c r="N55" s="30"/>
      <c r="O55" s="172"/>
      <c r="P55" s="25"/>
      <c r="Q55" s="23"/>
    </row>
    <row r="56" spans="1:17" s="21" customFormat="1" ht="21" hidden="1" customHeight="1">
      <c r="A56" s="13"/>
      <c r="B56" s="14"/>
      <c r="C56" s="146"/>
      <c r="D56" s="146"/>
      <c r="E56" s="146"/>
      <c r="F56" s="154"/>
      <c r="G56" s="146"/>
      <c r="H56" s="30"/>
      <c r="I56" s="156"/>
      <c r="J56" s="30"/>
      <c r="K56" s="30"/>
      <c r="L56" s="156"/>
      <c r="M56" s="30"/>
      <c r="N56" s="30"/>
      <c r="O56" s="172"/>
      <c r="P56" s="25"/>
      <c r="Q56" s="23"/>
    </row>
    <row r="57" spans="1:17" s="21" customFormat="1" ht="21" hidden="1" customHeight="1">
      <c r="A57" s="15"/>
      <c r="B57" s="16"/>
      <c r="C57" s="121"/>
      <c r="D57" s="121"/>
      <c r="E57" s="121"/>
      <c r="F57" s="155"/>
      <c r="G57" s="121"/>
      <c r="H57" s="32"/>
      <c r="I57" s="157"/>
      <c r="J57" s="32"/>
      <c r="K57" s="32"/>
      <c r="L57" s="157"/>
      <c r="M57" s="32"/>
      <c r="N57" s="32"/>
      <c r="O57" s="173"/>
      <c r="P57" s="26"/>
      <c r="Q57" s="23"/>
    </row>
    <row r="58" spans="1:17" ht="20.45" customHeight="1">
      <c r="A58" s="33"/>
      <c r="B58" s="34"/>
      <c r="C58" s="34"/>
      <c r="D58" s="34"/>
      <c r="E58" s="34"/>
      <c r="F58" s="34"/>
      <c r="G58" s="34"/>
      <c r="H58" s="218"/>
      <c r="I58" s="218"/>
      <c r="J58" s="218"/>
      <c r="K58" s="218"/>
      <c r="L58" s="218"/>
      <c r="M58" s="218"/>
      <c r="N58" s="35"/>
      <c r="O58" s="219"/>
      <c r="P58" s="219"/>
      <c r="Q58" s="220"/>
    </row>
    <row r="59" spans="1:17" s="222" customFormat="1" ht="15.75" customHeight="1">
      <c r="A59" s="142"/>
      <c r="B59" s="485" t="s">
        <v>114</v>
      </c>
      <c r="C59" s="486"/>
      <c r="D59" s="486"/>
      <c r="E59" s="486"/>
      <c r="F59" s="486"/>
      <c r="G59" s="486"/>
      <c r="H59" s="486"/>
      <c r="I59" s="487"/>
      <c r="J59" s="143"/>
      <c r="K59" s="143"/>
      <c r="L59" s="143"/>
      <c r="M59" s="143"/>
      <c r="N59" s="143"/>
      <c r="O59" s="143"/>
      <c r="P59" s="143"/>
    </row>
    <row r="60" spans="1:17" ht="21" customHeight="1">
      <c r="A60" s="19"/>
      <c r="B60" s="2"/>
      <c r="C60" s="2"/>
      <c r="D60" s="2"/>
      <c r="E60" s="2"/>
      <c r="F60" s="2"/>
      <c r="G60" s="2"/>
      <c r="H60" s="2"/>
      <c r="I60" s="2"/>
      <c r="J60" s="2"/>
      <c r="K60" s="2"/>
      <c r="L60" s="2"/>
      <c r="M60" s="2"/>
      <c r="N60" s="2"/>
      <c r="O60" s="2"/>
      <c r="P60" s="2"/>
    </row>
    <row r="61" spans="1:17" ht="21" customHeight="1">
      <c r="A61" s="1"/>
      <c r="B61" s="2"/>
      <c r="C61" s="2"/>
      <c r="D61" s="2"/>
      <c r="E61" s="2"/>
      <c r="F61" s="2"/>
      <c r="G61" s="2"/>
      <c r="H61" s="2"/>
      <c r="I61" s="2"/>
      <c r="J61" s="2"/>
      <c r="K61" s="2"/>
      <c r="L61" s="2"/>
      <c r="M61" s="2"/>
      <c r="N61" s="2"/>
      <c r="O61" s="2"/>
      <c r="P61" s="2"/>
    </row>
    <row r="62" spans="1:17" ht="21" customHeight="1">
      <c r="A62" s="1"/>
      <c r="B62" s="2"/>
      <c r="C62" s="2"/>
      <c r="D62" s="2"/>
      <c r="E62" s="2"/>
      <c r="F62" s="2"/>
      <c r="G62" s="2"/>
      <c r="H62" s="2"/>
      <c r="I62" s="2"/>
      <c r="J62" s="2"/>
      <c r="K62" s="2"/>
      <c r="L62" s="2"/>
      <c r="M62" s="2"/>
      <c r="N62" s="2"/>
      <c r="O62" s="2"/>
      <c r="P62" s="2"/>
    </row>
    <row r="63" spans="1:17">
      <c r="A63" s="1"/>
      <c r="B63" s="2"/>
      <c r="C63" s="2"/>
      <c r="D63" s="2"/>
      <c r="E63" s="2"/>
      <c r="F63" s="2"/>
      <c r="G63" s="2"/>
      <c r="H63" s="2"/>
      <c r="I63" s="2"/>
      <c r="J63" s="2"/>
      <c r="K63" s="2"/>
      <c r="L63" s="2"/>
      <c r="M63" s="2"/>
      <c r="N63" s="2"/>
      <c r="O63" s="2"/>
      <c r="P63" s="2"/>
    </row>
    <row r="64" spans="1:17">
      <c r="A64" s="1"/>
      <c r="B64" s="2"/>
      <c r="C64" s="2"/>
      <c r="D64" s="2"/>
      <c r="E64" s="2"/>
      <c r="F64" s="2"/>
      <c r="G64" s="2"/>
      <c r="H64" s="2"/>
      <c r="I64" s="2"/>
      <c r="J64" s="2"/>
      <c r="K64" s="2"/>
      <c r="L64" s="2"/>
      <c r="M64" s="2"/>
      <c r="N64" s="2"/>
      <c r="O64" s="2"/>
      <c r="P64" s="2"/>
    </row>
  </sheetData>
  <mergeCells count="2">
    <mergeCell ref="A1:P1"/>
    <mergeCell ref="B59:I59"/>
  </mergeCells>
  <printOptions horizontalCentered="1"/>
  <pageMargins left="0.7" right="0.7" top="0.75" bottom="0.75" header="0.3" footer="0.3"/>
  <pageSetup paperSize="9" scale="9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6"/>
  <sheetViews>
    <sheetView zoomScale="85" zoomScaleNormal="85" zoomScaleSheetLayoutView="85" workbookViewId="0">
      <pane ySplit="7" topLeftCell="A14" activePane="bottomLeft" state="frozen"/>
      <selection activeCell="V34" sqref="V34"/>
      <selection pane="bottomLeft" activeCell="S9" sqref="S9"/>
    </sheetView>
  </sheetViews>
  <sheetFormatPr defaultColWidth="9.28515625" defaultRowHeight="16.5"/>
  <cols>
    <col min="1" max="1" width="7.42578125" style="1" customWidth="1"/>
    <col min="2" max="2" width="20.5703125" style="2" customWidth="1"/>
    <col min="3" max="3" width="18.5703125" style="2" customWidth="1"/>
    <col min="4" max="20" width="9.7109375" style="2" customWidth="1"/>
    <col min="21" max="27" width="9.7109375" style="2" hidden="1" customWidth="1"/>
    <col min="28" max="28" width="17.140625" style="2" customWidth="1"/>
    <col min="29" max="16384" width="9.28515625" style="2"/>
  </cols>
  <sheetData>
    <row r="1" spans="1:38" ht="24.75" customHeight="1">
      <c r="A1" s="502" t="s">
        <v>107</v>
      </c>
      <c r="B1" s="502"/>
      <c r="C1" s="502"/>
      <c r="D1" s="502"/>
      <c r="E1" s="502"/>
      <c r="F1" s="502"/>
      <c r="G1" s="502"/>
      <c r="H1" s="502"/>
      <c r="I1" s="502"/>
      <c r="J1" s="502"/>
      <c r="K1" s="502"/>
      <c r="L1" s="502"/>
      <c r="M1" s="502"/>
      <c r="N1" s="502"/>
      <c r="O1" s="502"/>
      <c r="P1" s="502"/>
      <c r="Q1" s="502"/>
      <c r="R1" s="502"/>
      <c r="S1" s="502"/>
      <c r="T1" s="502"/>
      <c r="U1" s="502"/>
      <c r="V1" s="502"/>
      <c r="W1" s="502"/>
      <c r="X1" s="502"/>
      <c r="Y1" s="502"/>
      <c r="Z1" s="502"/>
      <c r="AA1" s="502"/>
      <c r="AB1" s="502"/>
    </row>
    <row r="2" spans="1:38" ht="24.75" customHeight="1">
      <c r="A2" s="3"/>
      <c r="B2" s="3"/>
      <c r="C2" s="3"/>
      <c r="D2" s="3"/>
      <c r="E2" s="3"/>
      <c r="F2" s="3"/>
      <c r="G2" s="3"/>
      <c r="H2" s="3"/>
      <c r="I2" s="3"/>
      <c r="J2" s="3"/>
      <c r="K2" s="3"/>
      <c r="L2" s="3"/>
      <c r="M2" s="3"/>
      <c r="N2" s="3"/>
      <c r="O2" s="3"/>
      <c r="P2" s="3"/>
      <c r="Q2" s="3"/>
      <c r="R2" s="3"/>
      <c r="S2" s="3"/>
      <c r="T2" s="3"/>
      <c r="U2" s="3"/>
      <c r="V2" s="3"/>
      <c r="W2" s="3"/>
      <c r="X2" s="3"/>
      <c r="Y2" s="3"/>
      <c r="Z2" s="3"/>
      <c r="AA2" s="3"/>
      <c r="AB2" s="3"/>
    </row>
    <row r="3" spans="1:38" ht="18.75" customHeight="1">
      <c r="B3" s="27"/>
      <c r="C3" s="27"/>
      <c r="D3" s="27"/>
      <c r="E3" s="27"/>
      <c r="F3" s="27"/>
      <c r="G3" s="27"/>
      <c r="H3" s="27"/>
      <c r="I3" s="27"/>
      <c r="J3" s="27"/>
      <c r="K3" s="27"/>
      <c r="L3" s="27"/>
      <c r="M3" s="27"/>
      <c r="N3" s="27"/>
      <c r="O3" s="27"/>
      <c r="P3" s="27"/>
      <c r="Q3" s="27"/>
      <c r="R3" s="27"/>
      <c r="S3" s="27"/>
      <c r="T3" s="27"/>
      <c r="U3" s="27"/>
      <c r="V3" s="27"/>
      <c r="W3" s="27"/>
      <c r="X3" s="27"/>
      <c r="Y3" s="27"/>
      <c r="Z3" s="27"/>
      <c r="AA3" s="36"/>
      <c r="AB3" s="37" t="s">
        <v>10</v>
      </c>
    </row>
    <row r="4" spans="1:38" ht="18.75" customHeight="1">
      <c r="A4" s="491" t="s">
        <v>1</v>
      </c>
      <c r="B4" s="491" t="s">
        <v>29</v>
      </c>
      <c r="C4" s="491" t="s">
        <v>30</v>
      </c>
      <c r="D4" s="498" t="s">
        <v>35</v>
      </c>
      <c r="E4" s="499"/>
      <c r="F4" s="499"/>
      <c r="G4" s="499"/>
      <c r="H4" s="499"/>
      <c r="I4" s="499"/>
      <c r="J4" s="499"/>
      <c r="K4" s="499"/>
      <c r="L4" s="499"/>
      <c r="M4" s="499"/>
      <c r="N4" s="499"/>
      <c r="O4" s="499"/>
      <c r="P4" s="500" t="s">
        <v>36</v>
      </c>
      <c r="Q4" s="500"/>
      <c r="R4" s="500"/>
      <c r="S4" s="500"/>
      <c r="T4" s="500"/>
      <c r="U4" s="500"/>
      <c r="V4" s="500"/>
      <c r="W4" s="500"/>
      <c r="X4" s="500"/>
      <c r="Y4" s="500"/>
      <c r="Z4" s="500"/>
      <c r="AA4" s="500"/>
      <c r="AB4" s="500" t="s">
        <v>28</v>
      </c>
    </row>
    <row r="5" spans="1:38" ht="18.75" customHeight="1">
      <c r="A5" s="503"/>
      <c r="B5" s="503"/>
      <c r="C5" s="503"/>
      <c r="D5" s="498" t="s">
        <v>11</v>
      </c>
      <c r="E5" s="499"/>
      <c r="F5" s="499"/>
      <c r="G5" s="499"/>
      <c r="H5" s="499"/>
      <c r="I5" s="499"/>
      <c r="J5" s="499"/>
      <c r="K5" s="499"/>
      <c r="L5" s="499"/>
      <c r="M5" s="499"/>
      <c r="N5" s="499"/>
      <c r="O5" s="499"/>
      <c r="P5" s="500" t="s">
        <v>11</v>
      </c>
      <c r="Q5" s="500"/>
      <c r="R5" s="500"/>
      <c r="S5" s="500"/>
      <c r="T5" s="500"/>
      <c r="U5" s="500"/>
      <c r="V5" s="500"/>
      <c r="W5" s="500"/>
      <c r="X5" s="500"/>
      <c r="Y5" s="500"/>
      <c r="Z5" s="500"/>
      <c r="AA5" s="500"/>
      <c r="AB5" s="500"/>
    </row>
    <row r="6" spans="1:38" s="6" customFormat="1" ht="18.75" customHeight="1">
      <c r="A6" s="492"/>
      <c r="B6" s="492"/>
      <c r="C6" s="492"/>
      <c r="D6" s="5">
        <v>1</v>
      </c>
      <c r="E6" s="5">
        <v>2</v>
      </c>
      <c r="F6" s="5">
        <v>3</v>
      </c>
      <c r="G6" s="5">
        <v>4</v>
      </c>
      <c r="H6" s="5">
        <v>5</v>
      </c>
      <c r="I6" s="5">
        <v>6</v>
      </c>
      <c r="J6" s="5">
        <v>7</v>
      </c>
      <c r="K6" s="5">
        <v>8</v>
      </c>
      <c r="L6" s="5">
        <v>9</v>
      </c>
      <c r="M6" s="5">
        <v>10</v>
      </c>
      <c r="N6" s="5">
        <v>11</v>
      </c>
      <c r="O6" s="5">
        <v>12</v>
      </c>
      <c r="P6" s="5">
        <v>1</v>
      </c>
      <c r="Q6" s="5">
        <v>2</v>
      </c>
      <c r="R6" s="5">
        <v>3</v>
      </c>
      <c r="S6" s="5">
        <v>4</v>
      </c>
      <c r="T6" s="5">
        <v>5</v>
      </c>
      <c r="U6" s="5">
        <v>6</v>
      </c>
      <c r="V6" s="5">
        <v>7</v>
      </c>
      <c r="W6" s="5">
        <v>8</v>
      </c>
      <c r="X6" s="5">
        <v>9</v>
      </c>
      <c r="Y6" s="5">
        <v>10</v>
      </c>
      <c r="Z6" s="5">
        <v>11</v>
      </c>
      <c r="AA6" s="22">
        <v>12</v>
      </c>
      <c r="AB6" s="500"/>
      <c r="AC6" s="38"/>
      <c r="AD6" s="39"/>
      <c r="AE6" s="39"/>
      <c r="AF6" s="39"/>
      <c r="AG6" s="39"/>
      <c r="AH6" s="39"/>
      <c r="AI6" s="39"/>
      <c r="AJ6" s="39"/>
      <c r="AK6" s="39"/>
      <c r="AL6" s="39"/>
    </row>
    <row r="7" spans="1:38" s="195" customFormat="1" ht="21" customHeight="1">
      <c r="A7" s="184" t="s">
        <v>26</v>
      </c>
      <c r="B7" s="184" t="s">
        <v>27</v>
      </c>
      <c r="C7" s="184" t="s">
        <v>31</v>
      </c>
      <c r="D7" s="184">
        <v>1</v>
      </c>
      <c r="E7" s="184">
        <v>2</v>
      </c>
      <c r="F7" s="184">
        <v>3</v>
      </c>
      <c r="G7" s="184">
        <v>4</v>
      </c>
      <c r="H7" s="184">
        <v>5</v>
      </c>
      <c r="I7" s="184">
        <v>6</v>
      </c>
      <c r="J7" s="184">
        <v>7</v>
      </c>
      <c r="K7" s="184">
        <v>8</v>
      </c>
      <c r="L7" s="184">
        <v>9</v>
      </c>
      <c r="M7" s="184">
        <v>10</v>
      </c>
      <c r="N7" s="184">
        <v>11</v>
      </c>
      <c r="O7" s="184">
        <v>12</v>
      </c>
      <c r="P7" s="184">
        <v>13</v>
      </c>
      <c r="Q7" s="184">
        <v>14</v>
      </c>
      <c r="R7" s="184">
        <v>15</v>
      </c>
      <c r="S7" s="184">
        <v>16</v>
      </c>
      <c r="T7" s="184">
        <v>17</v>
      </c>
      <c r="U7" s="184">
        <v>18</v>
      </c>
      <c r="V7" s="184">
        <v>19</v>
      </c>
      <c r="W7" s="184">
        <v>20</v>
      </c>
      <c r="X7" s="184">
        <v>21</v>
      </c>
      <c r="Y7" s="184">
        <v>22</v>
      </c>
      <c r="Z7" s="184">
        <v>23</v>
      </c>
      <c r="AA7" s="184">
        <v>24</v>
      </c>
      <c r="AB7" s="184">
        <v>25</v>
      </c>
      <c r="AC7" s="190"/>
      <c r="AD7" s="191"/>
      <c r="AE7" s="192"/>
      <c r="AF7" s="191"/>
      <c r="AG7" s="193" t="s">
        <v>18</v>
      </c>
      <c r="AH7" s="193"/>
      <c r="AI7" s="193"/>
      <c r="AJ7" s="193"/>
      <c r="AK7" s="193"/>
      <c r="AL7" s="194"/>
    </row>
    <row r="8" spans="1:38" ht="21" customHeight="1">
      <c r="A8" s="9">
        <v>1</v>
      </c>
      <c r="B8" s="289" t="s">
        <v>41</v>
      </c>
      <c r="C8" s="290" t="s">
        <v>42</v>
      </c>
      <c r="D8" s="291">
        <v>5.0999999999999996</v>
      </c>
      <c r="E8" s="291">
        <v>5.7</v>
      </c>
      <c r="F8" s="291">
        <v>6.7</v>
      </c>
      <c r="G8" s="291">
        <v>6.8</v>
      </c>
      <c r="H8" s="291">
        <v>7.7</v>
      </c>
      <c r="I8" s="291">
        <v>8.1</v>
      </c>
      <c r="J8" s="291">
        <v>7.6</v>
      </c>
      <c r="K8" s="291">
        <v>7</v>
      </c>
      <c r="L8" s="291">
        <v>6.9</v>
      </c>
      <c r="M8" s="291">
        <v>6.9</v>
      </c>
      <c r="N8" s="291">
        <v>6.8</v>
      </c>
      <c r="O8" s="291">
        <v>6.3</v>
      </c>
      <c r="P8" s="45">
        <v>5.9</v>
      </c>
      <c r="Q8" s="45">
        <v>5.2</v>
      </c>
      <c r="R8" s="279">
        <v>4.3</v>
      </c>
      <c r="S8" s="279">
        <v>4.4000000000000004</v>
      </c>
      <c r="T8" s="45"/>
      <c r="U8" s="45"/>
      <c r="V8" s="45"/>
      <c r="W8" s="45"/>
      <c r="X8" s="45"/>
      <c r="Y8" s="45"/>
      <c r="Z8" s="45"/>
      <c r="AA8" s="45"/>
      <c r="AB8" s="169"/>
      <c r="AE8" s="42"/>
      <c r="AF8" s="41"/>
      <c r="AG8" s="43"/>
      <c r="AH8" s="43"/>
      <c r="AI8" s="43"/>
      <c r="AJ8" s="43"/>
      <c r="AK8" s="43"/>
      <c r="AL8" s="44"/>
    </row>
    <row r="9" spans="1:38" ht="21" customHeight="1">
      <c r="A9" s="9">
        <v>2</v>
      </c>
      <c r="B9" s="289" t="s">
        <v>43</v>
      </c>
      <c r="C9" s="290" t="s">
        <v>44</v>
      </c>
      <c r="D9" s="291">
        <v>7.5</v>
      </c>
      <c r="E9" s="291">
        <v>7.9</v>
      </c>
      <c r="F9" s="291">
        <v>8.5</v>
      </c>
      <c r="G9" s="291">
        <v>8.3000000000000007</v>
      </c>
      <c r="H9" s="291">
        <v>8.6</v>
      </c>
      <c r="I9" s="291">
        <v>9.1</v>
      </c>
      <c r="J9" s="291">
        <v>8.5</v>
      </c>
      <c r="K9" s="291">
        <v>8.3000000000000007</v>
      </c>
      <c r="L9" s="291">
        <v>8.1999999999999993</v>
      </c>
      <c r="M9" s="291">
        <v>7.7</v>
      </c>
      <c r="N9" s="291">
        <v>7.1</v>
      </c>
      <c r="O9" s="291">
        <v>6.5</v>
      </c>
      <c r="P9" s="45">
        <v>6.4</v>
      </c>
      <c r="Q9" s="45">
        <v>6</v>
      </c>
      <c r="R9" s="279">
        <v>5</v>
      </c>
      <c r="S9" s="279">
        <v>4.9000000000000004</v>
      </c>
      <c r="T9" s="45">
        <v>4</v>
      </c>
      <c r="U9" s="45"/>
      <c r="V9" s="45"/>
      <c r="W9" s="45"/>
      <c r="X9" s="45"/>
      <c r="Y9" s="45"/>
      <c r="Z9" s="45"/>
      <c r="AA9" s="45"/>
      <c r="AB9" s="224"/>
      <c r="AE9" s="42"/>
      <c r="AF9" s="41"/>
      <c r="AG9" s="43"/>
      <c r="AH9" s="43"/>
      <c r="AI9" s="43"/>
      <c r="AJ9" s="43"/>
      <c r="AK9" s="43"/>
      <c r="AL9" s="44"/>
    </row>
    <row r="10" spans="1:38" ht="21" customHeight="1">
      <c r="A10" s="9">
        <v>3</v>
      </c>
      <c r="B10" s="289" t="s">
        <v>45</v>
      </c>
      <c r="C10" s="290" t="s">
        <v>46</v>
      </c>
      <c r="D10" s="291">
        <v>5.5</v>
      </c>
      <c r="E10" s="291">
        <v>6.2</v>
      </c>
      <c r="F10" s="291">
        <v>7</v>
      </c>
      <c r="G10" s="291">
        <v>9</v>
      </c>
      <c r="H10" s="291">
        <v>9.1</v>
      </c>
      <c r="I10" s="291">
        <v>9.4</v>
      </c>
      <c r="J10" s="291">
        <v>10.1</v>
      </c>
      <c r="K10" s="291">
        <v>9.9</v>
      </c>
      <c r="L10" s="291">
        <v>10.1</v>
      </c>
      <c r="M10" s="291">
        <v>11.1</v>
      </c>
      <c r="N10" s="291">
        <v>10.7</v>
      </c>
      <c r="O10" s="291">
        <v>10.5</v>
      </c>
      <c r="P10" s="45">
        <v>10.1</v>
      </c>
      <c r="Q10" s="45">
        <v>10.4</v>
      </c>
      <c r="R10" s="279">
        <v>10.1</v>
      </c>
      <c r="S10" s="279">
        <v>8.6999999999999993</v>
      </c>
      <c r="T10" s="45"/>
      <c r="U10" s="45"/>
      <c r="V10" s="45"/>
      <c r="W10" s="45"/>
      <c r="X10" s="45"/>
      <c r="Y10" s="45"/>
      <c r="Z10" s="45"/>
      <c r="AA10" s="45"/>
      <c r="AB10" s="224"/>
      <c r="AE10" s="42"/>
      <c r="AF10" s="41"/>
      <c r="AG10" s="43"/>
      <c r="AH10" s="43"/>
      <c r="AI10" s="43"/>
      <c r="AJ10" s="43"/>
      <c r="AK10" s="43"/>
      <c r="AL10" s="44"/>
    </row>
    <row r="11" spans="1:38" ht="21" customHeight="1">
      <c r="A11" s="9">
        <v>4</v>
      </c>
      <c r="B11" s="289" t="s">
        <v>47</v>
      </c>
      <c r="C11" s="290" t="s">
        <v>48</v>
      </c>
      <c r="D11" s="291">
        <v>4.9000000000000004</v>
      </c>
      <c r="E11" s="291">
        <v>5.0999999999999996</v>
      </c>
      <c r="F11" s="291">
        <v>5.9</v>
      </c>
      <c r="G11" s="291">
        <v>6.3</v>
      </c>
      <c r="H11" s="291">
        <v>7</v>
      </c>
      <c r="I11" s="291">
        <v>6.7</v>
      </c>
      <c r="J11" s="291">
        <v>6.7</v>
      </c>
      <c r="K11" s="291">
        <v>7</v>
      </c>
      <c r="L11" s="291">
        <v>8.6</v>
      </c>
      <c r="M11" s="291">
        <v>8.8000000000000007</v>
      </c>
      <c r="N11" s="291">
        <v>8.8000000000000007</v>
      </c>
      <c r="O11" s="291">
        <v>8.1</v>
      </c>
      <c r="P11" s="45">
        <v>8.6999999999999993</v>
      </c>
      <c r="Q11" s="45">
        <v>8.6999999999999993</v>
      </c>
      <c r="R11" s="279">
        <v>7.4</v>
      </c>
      <c r="S11" s="279">
        <v>7.2</v>
      </c>
      <c r="T11" s="45">
        <v>6.1</v>
      </c>
      <c r="U11" s="45"/>
      <c r="V11" s="45"/>
      <c r="W11" s="45"/>
      <c r="X11" s="45"/>
      <c r="Y11" s="45"/>
      <c r="Z11" s="45"/>
      <c r="AA11" s="45"/>
      <c r="AB11" s="224"/>
      <c r="AE11" s="42"/>
      <c r="AF11" s="41"/>
      <c r="AG11" s="43"/>
      <c r="AH11" s="43"/>
      <c r="AI11" s="43"/>
      <c r="AJ11" s="43"/>
      <c r="AK11" s="43"/>
      <c r="AL11" s="44"/>
    </row>
    <row r="12" spans="1:38" ht="21" customHeight="1">
      <c r="A12" s="9">
        <v>5</v>
      </c>
      <c r="B12" s="289" t="s">
        <v>49</v>
      </c>
      <c r="C12" s="290" t="s">
        <v>50</v>
      </c>
      <c r="D12" s="291">
        <v>2.9</v>
      </c>
      <c r="E12" s="291">
        <v>3.6</v>
      </c>
      <c r="F12" s="291">
        <v>4.5</v>
      </c>
      <c r="G12" s="291">
        <v>4.8</v>
      </c>
      <c r="H12" s="291">
        <v>5.2</v>
      </c>
      <c r="I12" s="291">
        <v>5.8</v>
      </c>
      <c r="J12" s="291">
        <v>6.1</v>
      </c>
      <c r="K12" s="291">
        <v>5.9</v>
      </c>
      <c r="L12" s="291">
        <v>5.6</v>
      </c>
      <c r="M12" s="291">
        <v>6.2</v>
      </c>
      <c r="N12" s="291">
        <v>6.2</v>
      </c>
      <c r="O12" s="291">
        <v>5.9</v>
      </c>
      <c r="P12" s="45">
        <v>6</v>
      </c>
      <c r="Q12" s="45">
        <v>6.3</v>
      </c>
      <c r="R12" s="279">
        <v>5.7</v>
      </c>
      <c r="S12" s="279">
        <v>5.9</v>
      </c>
      <c r="T12" s="45">
        <v>5.0999999999999996</v>
      </c>
      <c r="U12" s="45"/>
      <c r="V12" s="45"/>
      <c r="W12" s="45"/>
      <c r="X12" s="45"/>
      <c r="Y12" s="45"/>
      <c r="Z12" s="45"/>
      <c r="AA12" s="45"/>
      <c r="AB12" s="224"/>
      <c r="AE12" s="42"/>
      <c r="AF12" s="41"/>
      <c r="AG12" s="43"/>
      <c r="AH12" s="43"/>
      <c r="AI12" s="43"/>
      <c r="AJ12" s="43"/>
      <c r="AK12" s="43"/>
      <c r="AL12" s="44"/>
    </row>
    <row r="13" spans="1:38" ht="21" customHeight="1">
      <c r="A13" s="9">
        <v>6</v>
      </c>
      <c r="B13" s="289" t="s">
        <v>51</v>
      </c>
      <c r="C13" s="290" t="s">
        <v>52</v>
      </c>
      <c r="D13" s="291">
        <v>4.8</v>
      </c>
      <c r="E13" s="291">
        <v>5.7</v>
      </c>
      <c r="F13" s="291">
        <v>6.5</v>
      </c>
      <c r="G13" s="291">
        <v>6</v>
      </c>
      <c r="H13" s="291">
        <v>6.8</v>
      </c>
      <c r="I13" s="291">
        <v>8</v>
      </c>
      <c r="J13" s="291">
        <v>7.9</v>
      </c>
      <c r="K13" s="291">
        <v>8.4</v>
      </c>
      <c r="L13" s="291">
        <v>8.9</v>
      </c>
      <c r="M13" s="291">
        <v>11.8</v>
      </c>
      <c r="N13" s="291">
        <v>11.8</v>
      </c>
      <c r="O13" s="291">
        <v>11.6</v>
      </c>
      <c r="P13" s="45">
        <v>10</v>
      </c>
      <c r="Q13" s="45">
        <v>9.1</v>
      </c>
      <c r="R13" s="279">
        <v>7.6</v>
      </c>
      <c r="S13" s="279">
        <v>8.1999999999999993</v>
      </c>
      <c r="T13" s="45">
        <v>7.6</v>
      </c>
      <c r="U13" s="45"/>
      <c r="V13" s="45"/>
      <c r="W13" s="45"/>
      <c r="X13" s="45"/>
      <c r="Y13" s="45"/>
      <c r="Z13" s="45"/>
      <c r="AA13" s="45"/>
      <c r="AB13" s="224"/>
      <c r="AE13" s="42"/>
      <c r="AF13" s="41"/>
      <c r="AG13" s="43"/>
      <c r="AH13" s="43"/>
      <c r="AI13" s="43"/>
      <c r="AJ13" s="43"/>
      <c r="AK13" s="43"/>
      <c r="AL13" s="44"/>
    </row>
    <row r="14" spans="1:38" ht="21" customHeight="1">
      <c r="A14" s="9">
        <v>7</v>
      </c>
      <c r="B14" s="289" t="s">
        <v>53</v>
      </c>
      <c r="C14" s="290" t="s">
        <v>54</v>
      </c>
      <c r="D14" s="291">
        <v>6.1</v>
      </c>
      <c r="E14" s="291">
        <v>7.6</v>
      </c>
      <c r="F14" s="291">
        <v>9.8000000000000007</v>
      </c>
      <c r="G14" s="291">
        <v>8.3000000000000007</v>
      </c>
      <c r="H14" s="291">
        <v>8.6999999999999993</v>
      </c>
      <c r="I14" s="291">
        <v>10.199999999999999</v>
      </c>
      <c r="J14" s="291">
        <v>10.8</v>
      </c>
      <c r="K14" s="291">
        <v>10.5</v>
      </c>
      <c r="L14" s="291">
        <v>8.9</v>
      </c>
      <c r="M14" s="291">
        <v>7.3</v>
      </c>
      <c r="N14" s="291">
        <v>6.8</v>
      </c>
      <c r="O14" s="291">
        <v>5.7</v>
      </c>
      <c r="P14" s="45">
        <v>5.9</v>
      </c>
      <c r="Q14" s="45">
        <v>6</v>
      </c>
      <c r="R14" s="279">
        <v>3.3</v>
      </c>
      <c r="S14" s="279">
        <v>4.0999999999999996</v>
      </c>
      <c r="T14" s="45">
        <v>3.2</v>
      </c>
      <c r="U14" s="45"/>
      <c r="V14" s="45"/>
      <c r="W14" s="45"/>
      <c r="X14" s="45"/>
      <c r="Y14" s="45"/>
      <c r="Z14" s="45"/>
      <c r="AA14" s="45"/>
      <c r="AB14" s="224"/>
      <c r="AE14" s="42"/>
      <c r="AF14" s="41"/>
      <c r="AG14" s="43"/>
      <c r="AH14" s="43"/>
      <c r="AI14" s="43"/>
      <c r="AJ14" s="43"/>
      <c r="AK14" s="43"/>
      <c r="AL14" s="44"/>
    </row>
    <row r="15" spans="1:38" ht="21" customHeight="1">
      <c r="A15" s="9">
        <v>8</v>
      </c>
      <c r="B15" s="289" t="s">
        <v>55</v>
      </c>
      <c r="C15" s="290" t="s">
        <v>56</v>
      </c>
      <c r="D15" s="291">
        <v>0.9</v>
      </c>
      <c r="E15" s="291">
        <v>0.9</v>
      </c>
      <c r="F15" s="291">
        <v>1.5</v>
      </c>
      <c r="G15" s="291">
        <v>2.1</v>
      </c>
      <c r="H15" s="291">
        <v>2.1</v>
      </c>
      <c r="I15" s="291">
        <v>2.5</v>
      </c>
      <c r="J15" s="291">
        <v>2.7</v>
      </c>
      <c r="K15" s="291">
        <v>2.5</v>
      </c>
      <c r="L15" s="291">
        <v>2.8</v>
      </c>
      <c r="M15" s="291">
        <v>2.1</v>
      </c>
      <c r="N15" s="291">
        <v>1.6</v>
      </c>
      <c r="O15" s="291">
        <v>1.8</v>
      </c>
      <c r="P15" s="45">
        <v>2.1</v>
      </c>
      <c r="Q15" s="45">
        <v>1</v>
      </c>
      <c r="R15" s="279">
        <v>0.7</v>
      </c>
      <c r="S15" s="279">
        <v>0.1</v>
      </c>
      <c r="T15" s="45">
        <v>0.2</v>
      </c>
      <c r="U15" s="45"/>
      <c r="V15" s="45"/>
      <c r="W15" s="45"/>
      <c r="X15" s="45"/>
      <c r="Y15" s="45"/>
      <c r="Z15" s="45"/>
      <c r="AA15" s="45"/>
      <c r="AB15" s="224"/>
      <c r="AE15" s="42"/>
      <c r="AF15" s="41"/>
      <c r="AG15" s="43"/>
      <c r="AH15" s="43"/>
      <c r="AI15" s="43"/>
      <c r="AJ15" s="43"/>
      <c r="AK15" s="43"/>
      <c r="AL15" s="44"/>
    </row>
    <row r="16" spans="1:38" ht="21" customHeight="1">
      <c r="A16" s="9">
        <v>9</v>
      </c>
      <c r="B16" s="289" t="s">
        <v>57</v>
      </c>
      <c r="C16" s="290" t="s">
        <v>108</v>
      </c>
      <c r="D16" s="291">
        <v>6.01</v>
      </c>
      <c r="E16" s="291">
        <v>6.07</v>
      </c>
      <c r="F16" s="291">
        <v>6.95</v>
      </c>
      <c r="G16" s="291">
        <v>7.79</v>
      </c>
      <c r="H16" s="291">
        <v>7.04</v>
      </c>
      <c r="I16" s="291">
        <v>7.01</v>
      </c>
      <c r="J16" s="291">
        <v>6.71</v>
      </c>
      <c r="K16" s="291">
        <v>7</v>
      </c>
      <c r="L16" s="291">
        <v>7.41</v>
      </c>
      <c r="M16" s="291">
        <v>6.77</v>
      </c>
      <c r="N16" s="291">
        <v>5.88</v>
      </c>
      <c r="O16" s="291">
        <v>5.72</v>
      </c>
      <c r="P16" s="45">
        <v>6.52</v>
      </c>
      <c r="Q16" s="45">
        <v>6.44</v>
      </c>
      <c r="R16" s="279">
        <v>5.66</v>
      </c>
      <c r="S16" s="279">
        <v>4.7</v>
      </c>
      <c r="T16" s="45">
        <v>4.25</v>
      </c>
      <c r="U16" s="45"/>
      <c r="V16" s="45"/>
      <c r="W16" s="45"/>
      <c r="X16" s="45"/>
      <c r="Y16" s="45"/>
      <c r="Z16" s="45"/>
      <c r="AA16" s="45"/>
      <c r="AB16" s="224"/>
      <c r="AE16" s="42"/>
      <c r="AF16" s="41"/>
      <c r="AG16" s="43"/>
      <c r="AH16" s="43"/>
      <c r="AI16" s="43"/>
      <c r="AJ16" s="43"/>
      <c r="AK16" s="43"/>
      <c r="AL16" s="44"/>
    </row>
    <row r="17" spans="1:38" ht="21" customHeight="1">
      <c r="A17" s="9">
        <v>10</v>
      </c>
      <c r="B17" s="289" t="s">
        <v>59</v>
      </c>
      <c r="C17" s="290" t="s">
        <v>60</v>
      </c>
      <c r="D17" s="291">
        <v>0.5</v>
      </c>
      <c r="E17" s="291">
        <v>0.9</v>
      </c>
      <c r="F17" s="291">
        <v>1.2</v>
      </c>
      <c r="G17" s="291">
        <v>2.5</v>
      </c>
      <c r="H17" s="291">
        <v>2.5</v>
      </c>
      <c r="I17" s="291">
        <v>2.4</v>
      </c>
      <c r="J17" s="291">
        <v>2.6</v>
      </c>
      <c r="K17" s="291">
        <v>3</v>
      </c>
      <c r="L17" s="291">
        <v>3</v>
      </c>
      <c r="M17" s="291">
        <v>3.7</v>
      </c>
      <c r="N17" s="291">
        <v>3.8</v>
      </c>
      <c r="O17" s="291">
        <v>4</v>
      </c>
      <c r="P17" s="45">
        <v>4.3</v>
      </c>
      <c r="Q17" s="45">
        <v>3.3</v>
      </c>
      <c r="R17" s="279">
        <v>3.2</v>
      </c>
      <c r="S17" s="279">
        <v>3.5</v>
      </c>
      <c r="T17" s="45"/>
      <c r="U17" s="45"/>
      <c r="V17" s="45"/>
      <c r="W17" s="45"/>
      <c r="X17" s="45"/>
      <c r="Y17" s="45"/>
      <c r="Z17" s="45"/>
      <c r="AA17" s="45"/>
      <c r="AB17" s="224"/>
      <c r="AE17" s="42"/>
      <c r="AF17" s="41"/>
      <c r="AG17" s="43"/>
      <c r="AH17" s="43"/>
      <c r="AI17" s="43"/>
      <c r="AJ17" s="43"/>
      <c r="AK17" s="43"/>
      <c r="AL17" s="44"/>
    </row>
    <row r="18" spans="1:38" ht="21" customHeight="1">
      <c r="A18" s="9">
        <v>11</v>
      </c>
      <c r="B18" s="289" t="s">
        <v>61</v>
      </c>
      <c r="C18" s="290" t="s">
        <v>62</v>
      </c>
      <c r="D18" s="291">
        <v>3.6</v>
      </c>
      <c r="E18" s="291">
        <v>3.7</v>
      </c>
      <c r="F18" s="291">
        <v>4.0999999999999996</v>
      </c>
      <c r="G18" s="291">
        <v>4.8</v>
      </c>
      <c r="H18" s="291">
        <v>5.4</v>
      </c>
      <c r="I18" s="291">
        <v>6</v>
      </c>
      <c r="J18" s="291">
        <v>6.3</v>
      </c>
      <c r="K18" s="291">
        <v>5.7</v>
      </c>
      <c r="L18" s="291">
        <v>5.6</v>
      </c>
      <c r="M18" s="291">
        <v>5.7</v>
      </c>
      <c r="N18" s="291">
        <v>5</v>
      </c>
      <c r="O18" s="291">
        <v>5</v>
      </c>
      <c r="P18" s="45">
        <v>5.2</v>
      </c>
      <c r="Q18" s="45">
        <v>4.8</v>
      </c>
      <c r="R18" s="279">
        <v>4.2</v>
      </c>
      <c r="S18" s="279">
        <v>3.7</v>
      </c>
      <c r="T18" s="45">
        <v>3.3</v>
      </c>
      <c r="U18" s="45"/>
      <c r="V18" s="45"/>
      <c r="W18" s="45"/>
      <c r="X18" s="45"/>
      <c r="Y18" s="45"/>
      <c r="Z18" s="45"/>
      <c r="AA18" s="45"/>
      <c r="AB18" s="224"/>
      <c r="AE18" s="42"/>
      <c r="AF18" s="41"/>
      <c r="AG18" s="43"/>
      <c r="AH18" s="43"/>
      <c r="AI18" s="43"/>
      <c r="AJ18" s="43"/>
      <c r="AK18" s="43"/>
      <c r="AL18" s="44"/>
    </row>
    <row r="19" spans="1:38" ht="21" customHeight="1">
      <c r="A19" s="9">
        <v>12</v>
      </c>
      <c r="B19" s="289" t="s">
        <v>63</v>
      </c>
      <c r="C19" s="290" t="s">
        <v>64</v>
      </c>
      <c r="D19" s="291"/>
      <c r="E19" s="291"/>
      <c r="F19" s="291">
        <v>5.0999999999999996</v>
      </c>
      <c r="G19" s="291"/>
      <c r="H19" s="291"/>
      <c r="I19" s="291">
        <v>6.1</v>
      </c>
      <c r="J19" s="291"/>
      <c r="K19" s="291"/>
      <c r="L19" s="291">
        <v>7.3</v>
      </c>
      <c r="M19" s="291"/>
      <c r="N19" s="291"/>
      <c r="O19" s="291">
        <v>7.8</v>
      </c>
      <c r="P19" s="45"/>
      <c r="Q19" s="45"/>
      <c r="R19" s="279">
        <v>7</v>
      </c>
      <c r="S19" s="279"/>
      <c r="T19" s="45"/>
      <c r="U19" s="45"/>
      <c r="V19" s="45"/>
      <c r="W19" s="45"/>
      <c r="X19" s="45"/>
      <c r="Y19" s="45"/>
      <c r="Z19" s="45"/>
      <c r="AA19" s="45"/>
      <c r="AB19" s="149" t="s">
        <v>109</v>
      </c>
      <c r="AE19" s="42"/>
      <c r="AF19" s="41"/>
      <c r="AG19" s="43"/>
      <c r="AH19" s="43"/>
      <c r="AI19" s="43"/>
      <c r="AJ19" s="43"/>
      <c r="AK19" s="43"/>
      <c r="AL19" s="44"/>
    </row>
    <row r="20" spans="1:38" ht="21" customHeight="1">
      <c r="A20" s="9">
        <v>13</v>
      </c>
      <c r="B20" s="289" t="s">
        <v>65</v>
      </c>
      <c r="C20" s="290" t="s">
        <v>66</v>
      </c>
      <c r="D20" s="291">
        <v>2.1800000000000002</v>
      </c>
      <c r="E20" s="291">
        <v>2.06</v>
      </c>
      <c r="F20" s="291">
        <v>2.64</v>
      </c>
      <c r="G20" s="291">
        <v>3.47</v>
      </c>
      <c r="H20" s="291">
        <v>3.55</v>
      </c>
      <c r="I20" s="291">
        <v>4.3499999999999996</v>
      </c>
      <c r="J20" s="291">
        <v>4.9400000000000004</v>
      </c>
      <c r="K20" s="291">
        <v>4.6900000000000004</v>
      </c>
      <c r="L20" s="291">
        <v>5.95</v>
      </c>
      <c r="M20" s="291">
        <v>5.71</v>
      </c>
      <c r="N20" s="291">
        <v>5.42</v>
      </c>
      <c r="O20" s="291">
        <v>5.51</v>
      </c>
      <c r="P20" s="45">
        <v>5.28</v>
      </c>
      <c r="Q20" s="45">
        <v>5.47</v>
      </c>
      <c r="R20" s="279">
        <v>4.97</v>
      </c>
      <c r="S20" s="279">
        <v>4.33</v>
      </c>
      <c r="T20" s="45">
        <v>4</v>
      </c>
      <c r="U20" s="45"/>
      <c r="V20" s="45"/>
      <c r="W20" s="45"/>
      <c r="X20" s="45"/>
      <c r="Y20" s="45"/>
      <c r="Z20" s="45"/>
      <c r="AA20" s="45"/>
      <c r="AB20" s="224"/>
      <c r="AE20" s="42"/>
      <c r="AF20" s="41"/>
      <c r="AG20" s="43"/>
      <c r="AH20" s="43"/>
      <c r="AI20" s="43"/>
      <c r="AJ20" s="43"/>
      <c r="AK20" s="43"/>
      <c r="AL20" s="44"/>
    </row>
    <row r="21" spans="1:38" ht="21" customHeight="1">
      <c r="A21" s="9">
        <v>14</v>
      </c>
      <c r="B21" s="289" t="s">
        <v>67</v>
      </c>
      <c r="C21" s="290" t="s">
        <v>68</v>
      </c>
      <c r="D21" s="291">
        <v>3.23</v>
      </c>
      <c r="E21" s="291">
        <v>5.28</v>
      </c>
      <c r="F21" s="291">
        <v>5.73</v>
      </c>
      <c r="G21" s="291">
        <v>4.6500000000000004</v>
      </c>
      <c r="H21" s="291">
        <v>7.1</v>
      </c>
      <c r="I21" s="291">
        <v>7.66</v>
      </c>
      <c r="J21" s="291">
        <v>7.61</v>
      </c>
      <c r="K21" s="291">
        <v>7.86</v>
      </c>
      <c r="L21" s="291">
        <v>6.41</v>
      </c>
      <c r="M21" s="291">
        <v>5.98</v>
      </c>
      <c r="N21" s="291">
        <v>5.55</v>
      </c>
      <c r="O21" s="291">
        <v>5.89</v>
      </c>
      <c r="P21" s="45">
        <v>5.0199999999999996</v>
      </c>
      <c r="Q21" s="45">
        <v>3.79</v>
      </c>
      <c r="R21" s="279">
        <v>2.83</v>
      </c>
      <c r="S21" s="279">
        <v>2.67</v>
      </c>
      <c r="T21" s="45">
        <v>0.53</v>
      </c>
      <c r="U21" s="45"/>
      <c r="V21" s="45"/>
      <c r="W21" s="45"/>
      <c r="X21" s="45"/>
      <c r="Y21" s="45"/>
      <c r="Z21" s="45"/>
      <c r="AA21" s="45"/>
      <c r="AB21" s="224"/>
      <c r="AE21" s="42"/>
      <c r="AF21" s="41"/>
      <c r="AG21" s="43"/>
      <c r="AH21" s="43"/>
      <c r="AI21" s="43"/>
      <c r="AJ21" s="43"/>
      <c r="AK21" s="43"/>
      <c r="AL21" s="44"/>
    </row>
    <row r="22" spans="1:38" ht="21" customHeight="1">
      <c r="A22" s="9">
        <v>15</v>
      </c>
      <c r="B22" s="289" t="s">
        <v>69</v>
      </c>
      <c r="C22" s="290" t="s">
        <v>70</v>
      </c>
      <c r="D22" s="291">
        <v>2.2999999999999998</v>
      </c>
      <c r="E22" s="291">
        <v>2.2000000000000002</v>
      </c>
      <c r="F22" s="291">
        <v>2.2000000000000002</v>
      </c>
      <c r="G22" s="291">
        <v>2.2999999999999998</v>
      </c>
      <c r="H22" s="291">
        <v>2.8</v>
      </c>
      <c r="I22" s="291">
        <v>3.4</v>
      </c>
      <c r="J22" s="291">
        <v>4.4000000000000004</v>
      </c>
      <c r="K22" s="291">
        <v>4.7</v>
      </c>
      <c r="L22" s="291">
        <v>4.5</v>
      </c>
      <c r="M22" s="291">
        <v>4</v>
      </c>
      <c r="N22" s="291">
        <v>4</v>
      </c>
      <c r="O22" s="291">
        <v>3.8</v>
      </c>
      <c r="P22" s="45">
        <v>3.7</v>
      </c>
      <c r="Q22" s="45">
        <v>3.7</v>
      </c>
      <c r="R22" s="279">
        <v>3.4</v>
      </c>
      <c r="S22" s="279">
        <v>3.3</v>
      </c>
      <c r="T22" s="45"/>
      <c r="U22" s="45"/>
      <c r="V22" s="45"/>
      <c r="W22" s="45"/>
      <c r="X22" s="45"/>
      <c r="Y22" s="45"/>
      <c r="Z22" s="45"/>
      <c r="AA22" s="45"/>
      <c r="AB22" s="224"/>
      <c r="AE22" s="42"/>
      <c r="AF22" s="41"/>
      <c r="AG22" s="43"/>
      <c r="AH22" s="43"/>
      <c r="AI22" s="43"/>
      <c r="AJ22" s="43"/>
      <c r="AK22" s="43"/>
      <c r="AL22" s="44"/>
    </row>
    <row r="23" spans="1:38" ht="21" customHeight="1">
      <c r="A23" s="9">
        <v>16</v>
      </c>
      <c r="B23" s="289" t="s">
        <v>71</v>
      </c>
      <c r="C23" s="290" t="s">
        <v>72</v>
      </c>
      <c r="D23" s="291">
        <v>4</v>
      </c>
      <c r="E23" s="291">
        <v>4.3</v>
      </c>
      <c r="F23" s="291">
        <v>5.4</v>
      </c>
      <c r="G23" s="291">
        <v>5.4</v>
      </c>
      <c r="H23" s="291">
        <v>5.6</v>
      </c>
      <c r="I23" s="291">
        <v>6.7</v>
      </c>
      <c r="J23" s="291">
        <v>7</v>
      </c>
      <c r="K23" s="291">
        <v>7.5</v>
      </c>
      <c r="L23" s="291">
        <v>7.5</v>
      </c>
      <c r="M23" s="291">
        <v>6.7</v>
      </c>
      <c r="N23" s="291">
        <v>6.7</v>
      </c>
      <c r="O23" s="291">
        <v>6.5</v>
      </c>
      <c r="P23" s="45">
        <v>6.6</v>
      </c>
      <c r="Q23" s="45">
        <v>6.3</v>
      </c>
      <c r="R23" s="279">
        <v>5.5</v>
      </c>
      <c r="S23" s="279">
        <v>5.7</v>
      </c>
      <c r="T23" s="45"/>
      <c r="U23" s="45"/>
      <c r="V23" s="45"/>
      <c r="W23" s="45"/>
      <c r="X23" s="45"/>
      <c r="Y23" s="45"/>
      <c r="Z23" s="45"/>
      <c r="AA23" s="45"/>
      <c r="AB23" s="224"/>
      <c r="AE23" s="42"/>
      <c r="AF23" s="41"/>
      <c r="AG23" s="43"/>
      <c r="AH23" s="43"/>
      <c r="AI23" s="43"/>
      <c r="AJ23" s="43"/>
      <c r="AK23" s="43"/>
      <c r="AL23" s="44"/>
    </row>
    <row r="24" spans="1:38" ht="21" customHeight="1">
      <c r="A24" s="9">
        <v>17</v>
      </c>
      <c r="B24" s="289" t="s">
        <v>73</v>
      </c>
      <c r="C24" s="290" t="s">
        <v>74</v>
      </c>
      <c r="D24" s="291">
        <v>2.8</v>
      </c>
      <c r="E24" s="291">
        <v>3.2</v>
      </c>
      <c r="F24" s="291">
        <v>3.8</v>
      </c>
      <c r="G24" s="291">
        <v>3.9</v>
      </c>
      <c r="H24" s="291">
        <v>3.8</v>
      </c>
      <c r="I24" s="291">
        <v>3.9</v>
      </c>
      <c r="J24" s="291">
        <v>4.0999999999999996</v>
      </c>
      <c r="K24" s="291">
        <v>4.5</v>
      </c>
      <c r="L24" s="291">
        <v>4.3</v>
      </c>
      <c r="M24" s="291">
        <v>3.5</v>
      </c>
      <c r="N24" s="291">
        <v>3.1</v>
      </c>
      <c r="O24" s="291">
        <v>3.3</v>
      </c>
      <c r="P24" s="45">
        <v>1.4</v>
      </c>
      <c r="Q24" s="45">
        <v>1.2</v>
      </c>
      <c r="R24" s="279">
        <v>0.4</v>
      </c>
      <c r="S24" s="279">
        <v>0.2</v>
      </c>
      <c r="T24" s="45"/>
      <c r="U24" s="45"/>
      <c r="V24" s="45"/>
      <c r="W24" s="45"/>
      <c r="X24" s="45"/>
      <c r="Y24" s="45"/>
      <c r="Z24" s="45"/>
      <c r="AA24" s="45"/>
      <c r="AB24" s="224"/>
      <c r="AE24" s="42"/>
      <c r="AF24" s="41"/>
      <c r="AG24" s="43"/>
      <c r="AH24" s="43"/>
      <c r="AI24" s="43"/>
      <c r="AJ24" s="43"/>
      <c r="AK24" s="43"/>
      <c r="AL24" s="44"/>
    </row>
    <row r="25" spans="1:38" ht="21" customHeight="1">
      <c r="A25" s="9">
        <v>18</v>
      </c>
      <c r="B25" s="289" t="s">
        <v>110</v>
      </c>
      <c r="C25" s="290" t="s">
        <v>111</v>
      </c>
      <c r="D25" s="291">
        <v>4.0999999999999996</v>
      </c>
      <c r="E25" s="291">
        <v>6.3</v>
      </c>
      <c r="F25" s="291">
        <v>7.2</v>
      </c>
      <c r="G25" s="291">
        <v>7.3</v>
      </c>
      <c r="H25" s="291">
        <v>7.2</v>
      </c>
      <c r="I25" s="291">
        <v>7.9</v>
      </c>
      <c r="J25" s="291">
        <v>5.4</v>
      </c>
      <c r="K25" s="291">
        <v>4.9000000000000004</v>
      </c>
      <c r="L25" s="291">
        <v>4.4000000000000004</v>
      </c>
      <c r="M25" s="291">
        <v>3.6</v>
      </c>
      <c r="N25" s="291">
        <v>3.2</v>
      </c>
      <c r="O25" s="291">
        <v>2.9</v>
      </c>
      <c r="P25" s="45">
        <v>3</v>
      </c>
      <c r="Q25" s="45">
        <v>2.2000000000000002</v>
      </c>
      <c r="R25" s="279">
        <v>0.7</v>
      </c>
      <c r="S25" s="279">
        <v>1.1000000000000001</v>
      </c>
      <c r="T25" s="45"/>
      <c r="U25" s="45"/>
      <c r="V25" s="45"/>
      <c r="W25" s="45"/>
      <c r="X25" s="45"/>
      <c r="Y25" s="45"/>
      <c r="Z25" s="45"/>
      <c r="AA25" s="45"/>
      <c r="AB25" s="224"/>
      <c r="AE25" s="42"/>
      <c r="AF25" s="41"/>
      <c r="AG25" s="43"/>
      <c r="AH25" s="43"/>
      <c r="AI25" s="43"/>
      <c r="AJ25" s="43"/>
      <c r="AK25" s="43"/>
      <c r="AL25" s="44"/>
    </row>
    <row r="26" spans="1:38" ht="21" customHeight="1">
      <c r="A26" s="9">
        <v>19</v>
      </c>
      <c r="B26" s="289" t="s">
        <v>112</v>
      </c>
      <c r="C26" s="290" t="s">
        <v>113</v>
      </c>
      <c r="D26" s="291">
        <v>6.25</v>
      </c>
      <c r="E26" s="291">
        <v>7.31</v>
      </c>
      <c r="F26" s="291">
        <v>8.5399999999999991</v>
      </c>
      <c r="G26" s="291">
        <v>9.9</v>
      </c>
      <c r="H26" s="291">
        <v>12.8</v>
      </c>
      <c r="I26" s="291">
        <v>23.61</v>
      </c>
      <c r="J26" s="291">
        <v>25.62</v>
      </c>
      <c r="K26" s="291">
        <v>30.01</v>
      </c>
      <c r="L26" s="291">
        <v>34.049999999999997</v>
      </c>
      <c r="M26" s="291">
        <v>36.75</v>
      </c>
      <c r="N26" s="291">
        <v>38.46</v>
      </c>
      <c r="O26" s="291">
        <v>39.270000000000003</v>
      </c>
      <c r="P26" s="45">
        <v>40.299999999999997</v>
      </c>
      <c r="Q26" s="45">
        <v>41.26</v>
      </c>
      <c r="R26" s="279">
        <v>40.97</v>
      </c>
      <c r="S26" s="279">
        <v>39.89</v>
      </c>
      <c r="T26" s="45">
        <v>38.86</v>
      </c>
      <c r="U26" s="45"/>
      <c r="V26" s="45"/>
      <c r="W26" s="45"/>
      <c r="X26" s="45"/>
      <c r="Y26" s="45"/>
      <c r="Z26" s="45"/>
      <c r="AA26" s="45"/>
      <c r="AB26" s="224"/>
      <c r="AE26" s="42"/>
      <c r="AF26" s="41"/>
      <c r="AG26" s="43"/>
      <c r="AH26" s="43"/>
      <c r="AI26" s="43"/>
      <c r="AJ26" s="43"/>
      <c r="AK26" s="43"/>
      <c r="AL26" s="44"/>
    </row>
    <row r="27" spans="1:38" ht="21" customHeight="1">
      <c r="A27" s="9">
        <v>20</v>
      </c>
      <c r="B27" s="289" t="s">
        <v>75</v>
      </c>
      <c r="C27" s="290" t="s">
        <v>76</v>
      </c>
      <c r="D27" s="291">
        <v>3</v>
      </c>
      <c r="E27" s="291">
        <v>3</v>
      </c>
      <c r="F27" s="291">
        <v>4</v>
      </c>
      <c r="G27" s="291">
        <v>4.9000000000000004</v>
      </c>
      <c r="H27" s="291">
        <v>5.4</v>
      </c>
      <c r="I27" s="291">
        <v>6.1</v>
      </c>
      <c r="J27" s="291">
        <v>6.4</v>
      </c>
      <c r="K27" s="291">
        <v>6.3</v>
      </c>
      <c r="L27" s="291">
        <v>6.9</v>
      </c>
      <c r="M27" s="291">
        <v>7.7</v>
      </c>
      <c r="N27" s="291">
        <v>8</v>
      </c>
      <c r="O27" s="291">
        <v>8.1</v>
      </c>
      <c r="P27" s="45">
        <v>8.6999999999999993</v>
      </c>
      <c r="Q27" s="45">
        <v>8.6</v>
      </c>
      <c r="R27" s="279">
        <v>7.6</v>
      </c>
      <c r="S27" s="279">
        <v>6.6</v>
      </c>
      <c r="T27" s="45">
        <v>6.1</v>
      </c>
      <c r="U27" s="45"/>
      <c r="V27" s="45"/>
      <c r="W27" s="45"/>
      <c r="X27" s="45"/>
      <c r="Y27" s="45"/>
      <c r="Z27" s="45"/>
      <c r="AA27" s="45"/>
      <c r="AB27" s="224"/>
      <c r="AE27" s="42"/>
      <c r="AF27" s="41"/>
      <c r="AG27" s="43"/>
      <c r="AH27" s="43"/>
      <c r="AI27" s="43"/>
      <c r="AJ27" s="43"/>
      <c r="AK27" s="43"/>
      <c r="AL27" s="44"/>
    </row>
    <row r="28" spans="1:38" ht="21" customHeight="1">
      <c r="A28" s="15">
        <v>21</v>
      </c>
      <c r="B28" s="292" t="s">
        <v>102</v>
      </c>
      <c r="C28" s="293" t="s">
        <v>103</v>
      </c>
      <c r="D28" s="294">
        <v>1.94</v>
      </c>
      <c r="E28" s="294">
        <v>1.42</v>
      </c>
      <c r="F28" s="294">
        <v>2.41</v>
      </c>
      <c r="G28" s="294">
        <v>2.64</v>
      </c>
      <c r="H28" s="294">
        <v>2.86</v>
      </c>
      <c r="I28" s="294">
        <v>3.37</v>
      </c>
      <c r="J28" s="294">
        <v>3.14</v>
      </c>
      <c r="K28" s="294">
        <v>2.89</v>
      </c>
      <c r="L28" s="294">
        <v>3.94</v>
      </c>
      <c r="M28" s="294">
        <v>4.3</v>
      </c>
      <c r="N28" s="294">
        <v>4.37</v>
      </c>
      <c r="O28" s="294">
        <v>4.55</v>
      </c>
      <c r="P28" s="17">
        <v>4.8899999999999997</v>
      </c>
      <c r="Q28" s="17">
        <v>4.3099999999999996</v>
      </c>
      <c r="R28" s="17">
        <v>3.35</v>
      </c>
      <c r="S28" s="17">
        <v>2.81</v>
      </c>
      <c r="T28" s="17">
        <v>2.4300000000000002</v>
      </c>
      <c r="U28" s="17"/>
      <c r="V28" s="17"/>
      <c r="W28" s="17"/>
      <c r="X28" s="17"/>
      <c r="Y28" s="17"/>
      <c r="Z28" s="17"/>
      <c r="AA28" s="17"/>
      <c r="AB28" s="182"/>
      <c r="AE28" s="42"/>
      <c r="AF28" s="41"/>
      <c r="AG28" s="43"/>
      <c r="AH28" s="43"/>
      <c r="AI28" s="43"/>
      <c r="AJ28" s="43"/>
      <c r="AK28" s="43"/>
      <c r="AL28" s="44"/>
    </row>
    <row r="29" spans="1:38" ht="21" hidden="1" customHeight="1">
      <c r="A29" s="9"/>
      <c r="B29" s="10"/>
      <c r="C29" s="144"/>
      <c r="D29" s="45"/>
      <c r="E29" s="45"/>
      <c r="F29" s="45"/>
      <c r="G29" s="45"/>
      <c r="H29" s="45"/>
      <c r="I29" s="45"/>
      <c r="J29" s="45"/>
      <c r="K29" s="45"/>
      <c r="L29" s="45"/>
      <c r="M29" s="45"/>
      <c r="N29" s="45"/>
      <c r="O29" s="45"/>
      <c r="P29" s="45"/>
      <c r="Q29" s="45"/>
      <c r="R29" s="45"/>
      <c r="S29" s="45"/>
      <c r="T29" s="45"/>
      <c r="U29" s="45"/>
      <c r="V29" s="45"/>
      <c r="W29" s="45"/>
      <c r="X29" s="45"/>
      <c r="Y29" s="45"/>
      <c r="Z29" s="45"/>
      <c r="AA29" s="45"/>
      <c r="AB29" s="224"/>
      <c r="AC29" s="40"/>
      <c r="AD29" s="41"/>
      <c r="AE29" s="42"/>
      <c r="AF29" s="41"/>
      <c r="AG29" s="43"/>
      <c r="AH29" s="43"/>
      <c r="AI29" s="43"/>
      <c r="AJ29" s="43"/>
      <c r="AK29" s="43"/>
      <c r="AL29" s="44"/>
    </row>
    <row r="30" spans="1:38" ht="21" hidden="1" customHeight="1">
      <c r="A30" s="9"/>
      <c r="B30" s="10"/>
      <c r="C30" s="144"/>
      <c r="D30" s="45"/>
      <c r="E30" s="45"/>
      <c r="F30" s="45"/>
      <c r="G30" s="45"/>
      <c r="H30" s="45"/>
      <c r="I30" s="45"/>
      <c r="J30" s="45"/>
      <c r="K30" s="45"/>
      <c r="L30" s="45"/>
      <c r="M30" s="45"/>
      <c r="N30" s="45"/>
      <c r="O30" s="45"/>
      <c r="P30" s="45"/>
      <c r="Q30" s="45"/>
      <c r="R30" s="45"/>
      <c r="S30" s="45"/>
      <c r="T30" s="45"/>
      <c r="U30" s="45"/>
      <c r="V30" s="45"/>
      <c r="W30" s="45"/>
      <c r="X30" s="45"/>
      <c r="Y30" s="45"/>
      <c r="Z30" s="45"/>
      <c r="AA30" s="45"/>
      <c r="AB30" s="224"/>
      <c r="AC30" s="40"/>
      <c r="AD30" s="41"/>
      <c r="AE30" s="42"/>
      <c r="AF30" s="41"/>
      <c r="AG30" s="43"/>
      <c r="AH30" s="43"/>
      <c r="AI30" s="43"/>
      <c r="AJ30" s="43"/>
      <c r="AK30" s="43"/>
      <c r="AL30" s="44"/>
    </row>
    <row r="31" spans="1:38" ht="21" hidden="1" customHeight="1">
      <c r="A31" s="9"/>
      <c r="B31" s="10"/>
      <c r="C31" s="144"/>
      <c r="D31" s="45"/>
      <c r="E31" s="45"/>
      <c r="F31" s="45"/>
      <c r="G31" s="45"/>
      <c r="H31" s="45"/>
      <c r="I31" s="45"/>
      <c r="J31" s="45"/>
      <c r="K31" s="45"/>
      <c r="L31" s="45"/>
      <c r="M31" s="45"/>
      <c r="N31" s="45"/>
      <c r="O31" s="45"/>
      <c r="P31" s="45"/>
      <c r="Q31" s="45"/>
      <c r="R31" s="45"/>
      <c r="S31" s="45"/>
      <c r="T31" s="45"/>
      <c r="U31" s="45"/>
      <c r="V31" s="45"/>
      <c r="W31" s="45"/>
      <c r="X31" s="45"/>
      <c r="Y31" s="45"/>
      <c r="Z31" s="45"/>
      <c r="AA31" s="45"/>
      <c r="AB31" s="224"/>
      <c r="AC31" s="40"/>
      <c r="AD31" s="41"/>
      <c r="AE31" s="42"/>
      <c r="AF31" s="41"/>
      <c r="AG31" s="43"/>
      <c r="AH31" s="43"/>
      <c r="AI31" s="43"/>
      <c r="AJ31" s="43"/>
      <c r="AK31" s="43"/>
      <c r="AL31" s="44"/>
    </row>
    <row r="32" spans="1:38" ht="21" hidden="1" customHeight="1">
      <c r="A32" s="9"/>
      <c r="B32" s="10"/>
      <c r="C32" s="144"/>
      <c r="D32" s="45"/>
      <c r="E32" s="45"/>
      <c r="F32" s="45"/>
      <c r="G32" s="45"/>
      <c r="H32" s="45"/>
      <c r="I32" s="45"/>
      <c r="J32" s="45"/>
      <c r="K32" s="45"/>
      <c r="L32" s="45"/>
      <c r="M32" s="45"/>
      <c r="N32" s="45"/>
      <c r="O32" s="45"/>
      <c r="P32" s="45"/>
      <c r="Q32" s="45"/>
      <c r="R32" s="45"/>
      <c r="S32" s="45"/>
      <c r="T32" s="45"/>
      <c r="U32" s="45"/>
      <c r="V32" s="45"/>
      <c r="W32" s="45"/>
      <c r="X32" s="45"/>
      <c r="Y32" s="45"/>
      <c r="Z32" s="45"/>
      <c r="AA32" s="45"/>
      <c r="AB32" s="224"/>
      <c r="AC32" s="40"/>
      <c r="AD32" s="41"/>
      <c r="AE32" s="42"/>
      <c r="AF32" s="41"/>
      <c r="AG32" s="43"/>
      <c r="AH32" s="43"/>
      <c r="AI32" s="43"/>
      <c r="AJ32" s="43"/>
      <c r="AK32" s="43"/>
      <c r="AL32" s="44"/>
    </row>
    <row r="33" spans="1:38" ht="21" hidden="1" customHeight="1">
      <c r="A33" s="9"/>
      <c r="B33" s="10"/>
      <c r="C33" s="144"/>
      <c r="D33" s="45"/>
      <c r="E33" s="45"/>
      <c r="F33" s="45"/>
      <c r="G33" s="45"/>
      <c r="H33" s="45"/>
      <c r="I33" s="45"/>
      <c r="J33" s="45"/>
      <c r="K33" s="45"/>
      <c r="L33" s="45"/>
      <c r="M33" s="45"/>
      <c r="N33" s="45"/>
      <c r="O33" s="45"/>
      <c r="P33" s="45"/>
      <c r="Q33" s="45"/>
      <c r="R33" s="45"/>
      <c r="S33" s="45"/>
      <c r="T33" s="45"/>
      <c r="U33" s="45"/>
      <c r="V33" s="45"/>
      <c r="W33" s="45"/>
      <c r="X33" s="45"/>
      <c r="Y33" s="45"/>
      <c r="Z33" s="45"/>
      <c r="AA33" s="45"/>
      <c r="AB33" s="224"/>
      <c r="AC33" s="40"/>
      <c r="AD33" s="41"/>
      <c r="AE33" s="42"/>
      <c r="AF33" s="41"/>
      <c r="AG33" s="43"/>
      <c r="AH33" s="43"/>
      <c r="AI33" s="43"/>
      <c r="AJ33" s="43"/>
      <c r="AK33" s="43"/>
      <c r="AL33" s="44"/>
    </row>
    <row r="34" spans="1:38" ht="21" hidden="1" customHeight="1">
      <c r="A34" s="9"/>
      <c r="B34" s="10"/>
      <c r="C34" s="144"/>
      <c r="D34" s="45"/>
      <c r="E34" s="45"/>
      <c r="F34" s="45"/>
      <c r="G34" s="45"/>
      <c r="H34" s="45"/>
      <c r="I34" s="45"/>
      <c r="J34" s="45"/>
      <c r="K34" s="45"/>
      <c r="L34" s="45"/>
      <c r="M34" s="45"/>
      <c r="N34" s="45"/>
      <c r="O34" s="45"/>
      <c r="P34" s="45"/>
      <c r="Q34" s="45"/>
      <c r="R34" s="45"/>
      <c r="S34" s="45"/>
      <c r="T34" s="45"/>
      <c r="U34" s="45"/>
      <c r="V34" s="45"/>
      <c r="W34" s="45"/>
      <c r="X34" s="45"/>
      <c r="Y34" s="45"/>
      <c r="Z34" s="45"/>
      <c r="AA34" s="45"/>
      <c r="AB34" s="224"/>
      <c r="AC34" s="40"/>
      <c r="AD34" s="41"/>
      <c r="AE34" s="42"/>
      <c r="AF34" s="41"/>
      <c r="AG34" s="43"/>
      <c r="AH34" s="43"/>
      <c r="AI34" s="43"/>
      <c r="AJ34" s="43"/>
      <c r="AK34" s="43"/>
      <c r="AL34" s="44"/>
    </row>
    <row r="35" spans="1:38" ht="21" hidden="1" customHeight="1">
      <c r="A35" s="9"/>
      <c r="B35" s="10"/>
      <c r="C35" s="144"/>
      <c r="D35" s="45"/>
      <c r="E35" s="45"/>
      <c r="F35" s="45"/>
      <c r="G35" s="45"/>
      <c r="H35" s="45"/>
      <c r="I35" s="45"/>
      <c r="J35" s="45"/>
      <c r="K35" s="45"/>
      <c r="L35" s="45"/>
      <c r="M35" s="45"/>
      <c r="N35" s="45"/>
      <c r="O35" s="45"/>
      <c r="P35" s="45"/>
      <c r="Q35" s="45"/>
      <c r="R35" s="45"/>
      <c r="S35" s="45"/>
      <c r="T35" s="45"/>
      <c r="U35" s="45"/>
      <c r="V35" s="45"/>
      <c r="W35" s="45"/>
      <c r="X35" s="45"/>
      <c r="Y35" s="45"/>
      <c r="Z35" s="45"/>
      <c r="AA35" s="45"/>
      <c r="AB35" s="224"/>
      <c r="AC35" s="40"/>
      <c r="AD35" s="41"/>
      <c r="AE35" s="42"/>
      <c r="AF35" s="41"/>
      <c r="AG35" s="43"/>
      <c r="AH35" s="43"/>
      <c r="AI35" s="43"/>
      <c r="AJ35" s="43"/>
      <c r="AK35" s="43"/>
      <c r="AL35" s="44"/>
    </row>
    <row r="36" spans="1:38" ht="21" hidden="1" customHeight="1">
      <c r="A36" s="9"/>
      <c r="B36" s="10"/>
      <c r="C36" s="144"/>
      <c r="D36" s="45"/>
      <c r="E36" s="45"/>
      <c r="F36" s="45"/>
      <c r="G36" s="45"/>
      <c r="H36" s="45"/>
      <c r="I36" s="45"/>
      <c r="J36" s="45"/>
      <c r="K36" s="45"/>
      <c r="L36" s="45"/>
      <c r="M36" s="45"/>
      <c r="N36" s="45"/>
      <c r="O36" s="45"/>
      <c r="P36" s="45"/>
      <c r="Q36" s="45"/>
      <c r="R36" s="45"/>
      <c r="S36" s="45"/>
      <c r="T36" s="45"/>
      <c r="U36" s="45"/>
      <c r="V36" s="45"/>
      <c r="W36" s="45"/>
      <c r="X36" s="45"/>
      <c r="Y36" s="45"/>
      <c r="Z36" s="45"/>
      <c r="AA36" s="45"/>
      <c r="AB36" s="224"/>
      <c r="AC36" s="40"/>
      <c r="AD36" s="41"/>
      <c r="AE36" s="42"/>
      <c r="AF36" s="41"/>
      <c r="AG36" s="43"/>
      <c r="AH36" s="43"/>
      <c r="AI36" s="43"/>
      <c r="AJ36" s="43"/>
      <c r="AK36" s="43"/>
      <c r="AL36" s="44"/>
    </row>
    <row r="37" spans="1:38" ht="21" hidden="1" customHeight="1">
      <c r="A37" s="9"/>
      <c r="B37" s="10"/>
      <c r="C37" s="144"/>
      <c r="D37" s="45"/>
      <c r="E37" s="45"/>
      <c r="F37" s="45"/>
      <c r="G37" s="45"/>
      <c r="H37" s="45"/>
      <c r="I37" s="45"/>
      <c r="J37" s="45"/>
      <c r="K37" s="45"/>
      <c r="L37" s="45"/>
      <c r="M37" s="45"/>
      <c r="N37" s="45"/>
      <c r="O37" s="45"/>
      <c r="P37" s="45"/>
      <c r="Q37" s="45"/>
      <c r="R37" s="45"/>
      <c r="S37" s="45"/>
      <c r="T37" s="45"/>
      <c r="U37" s="45"/>
      <c r="V37" s="45"/>
      <c r="W37" s="45"/>
      <c r="X37" s="45"/>
      <c r="Y37" s="45"/>
      <c r="Z37" s="45"/>
      <c r="AA37" s="45"/>
      <c r="AB37" s="224"/>
      <c r="AC37" s="40"/>
      <c r="AD37" s="41"/>
      <c r="AE37" s="42"/>
      <c r="AF37" s="41"/>
      <c r="AG37" s="43"/>
      <c r="AH37" s="43"/>
      <c r="AI37" s="43"/>
      <c r="AJ37" s="43"/>
      <c r="AK37" s="43"/>
      <c r="AL37" s="44"/>
    </row>
    <row r="38" spans="1:38" ht="21" hidden="1" customHeight="1">
      <c r="A38" s="9"/>
      <c r="B38" s="10"/>
      <c r="C38" s="144"/>
      <c r="D38" s="45"/>
      <c r="E38" s="45"/>
      <c r="F38" s="45"/>
      <c r="G38" s="45"/>
      <c r="H38" s="45"/>
      <c r="I38" s="45"/>
      <c r="J38" s="45"/>
      <c r="K38" s="45"/>
      <c r="L38" s="45"/>
      <c r="M38" s="45"/>
      <c r="N38" s="45"/>
      <c r="O38" s="45"/>
      <c r="P38" s="45"/>
      <c r="Q38" s="45"/>
      <c r="R38" s="45"/>
      <c r="S38" s="45"/>
      <c r="T38" s="45"/>
      <c r="U38" s="45"/>
      <c r="V38" s="45"/>
      <c r="W38" s="45"/>
      <c r="X38" s="45"/>
      <c r="Y38" s="45"/>
      <c r="Z38" s="45"/>
      <c r="AA38" s="45"/>
      <c r="AB38" s="170"/>
      <c r="AC38" s="40"/>
      <c r="AD38" s="41"/>
      <c r="AE38" s="42"/>
      <c r="AF38" s="41"/>
      <c r="AG38" s="43"/>
      <c r="AH38" s="43"/>
      <c r="AI38" s="43"/>
      <c r="AJ38" s="43"/>
      <c r="AK38" s="43"/>
      <c r="AL38" s="44"/>
    </row>
    <row r="39" spans="1:38" ht="21" hidden="1" customHeight="1">
      <c r="A39" s="9"/>
      <c r="B39" s="10"/>
      <c r="C39" s="144"/>
      <c r="D39" s="45"/>
      <c r="E39" s="45"/>
      <c r="F39" s="45"/>
      <c r="G39" s="45"/>
      <c r="H39" s="45"/>
      <c r="I39" s="45"/>
      <c r="J39" s="45"/>
      <c r="K39" s="45"/>
      <c r="L39" s="45"/>
      <c r="M39" s="45"/>
      <c r="N39" s="45"/>
      <c r="O39" s="45"/>
      <c r="P39" s="45"/>
      <c r="Q39" s="45"/>
      <c r="R39" s="45"/>
      <c r="S39" s="45"/>
      <c r="T39" s="45"/>
      <c r="U39" s="45"/>
      <c r="V39" s="45"/>
      <c r="W39" s="45"/>
      <c r="X39" s="45"/>
      <c r="Y39" s="45"/>
      <c r="Z39" s="45"/>
      <c r="AA39" s="45"/>
      <c r="AB39" s="170"/>
      <c r="AC39" s="40"/>
      <c r="AD39" s="41"/>
      <c r="AE39" s="42"/>
      <c r="AF39" s="41"/>
      <c r="AG39" s="43"/>
      <c r="AH39" s="43"/>
      <c r="AI39" s="43"/>
      <c r="AJ39" s="43"/>
      <c r="AK39" s="43"/>
      <c r="AL39" s="44"/>
    </row>
    <row r="40" spans="1:38" ht="21" hidden="1" customHeight="1">
      <c r="A40" s="9"/>
      <c r="B40" s="10"/>
      <c r="C40" s="144"/>
      <c r="D40" s="45"/>
      <c r="E40" s="45"/>
      <c r="F40" s="45"/>
      <c r="G40" s="45"/>
      <c r="H40" s="45"/>
      <c r="I40" s="45"/>
      <c r="J40" s="45"/>
      <c r="K40" s="45"/>
      <c r="L40" s="45"/>
      <c r="M40" s="45"/>
      <c r="N40" s="45"/>
      <c r="O40" s="45"/>
      <c r="P40" s="45"/>
      <c r="Q40" s="45"/>
      <c r="R40" s="45"/>
      <c r="S40" s="45"/>
      <c r="T40" s="45"/>
      <c r="U40" s="45"/>
      <c r="V40" s="45"/>
      <c r="W40" s="45"/>
      <c r="X40" s="45"/>
      <c r="Y40" s="45"/>
      <c r="Z40" s="45"/>
      <c r="AA40" s="45"/>
      <c r="AB40" s="170"/>
      <c r="AC40" s="40"/>
      <c r="AD40" s="41"/>
      <c r="AE40" s="42"/>
      <c r="AF40" s="41"/>
      <c r="AG40" s="43"/>
      <c r="AH40" s="43"/>
      <c r="AI40" s="43"/>
      <c r="AJ40" s="43"/>
      <c r="AK40" s="43"/>
      <c r="AL40" s="44"/>
    </row>
    <row r="41" spans="1:38" ht="21" hidden="1" customHeight="1">
      <c r="A41" s="9"/>
      <c r="B41" s="10"/>
      <c r="C41" s="144"/>
      <c r="D41" s="45"/>
      <c r="E41" s="45"/>
      <c r="F41" s="45"/>
      <c r="G41" s="45"/>
      <c r="H41" s="45"/>
      <c r="I41" s="45"/>
      <c r="J41" s="45"/>
      <c r="K41" s="45"/>
      <c r="L41" s="45"/>
      <c r="M41" s="45"/>
      <c r="N41" s="45"/>
      <c r="O41" s="45"/>
      <c r="P41" s="45"/>
      <c r="Q41" s="45"/>
      <c r="R41" s="45"/>
      <c r="S41" s="45"/>
      <c r="T41" s="45"/>
      <c r="U41" s="45"/>
      <c r="V41" s="45"/>
      <c r="W41" s="45"/>
      <c r="X41" s="45"/>
      <c r="Y41" s="45"/>
      <c r="Z41" s="45"/>
      <c r="AA41" s="45"/>
      <c r="AB41" s="170"/>
      <c r="AC41" s="40"/>
      <c r="AD41" s="41"/>
      <c r="AE41" s="42"/>
      <c r="AF41" s="41"/>
      <c r="AG41" s="43"/>
      <c r="AH41" s="43"/>
      <c r="AI41" s="43"/>
      <c r="AJ41" s="43"/>
      <c r="AK41" s="43"/>
      <c r="AL41" s="44"/>
    </row>
    <row r="42" spans="1:38" ht="21" hidden="1" customHeight="1">
      <c r="A42" s="9"/>
      <c r="B42" s="10"/>
      <c r="C42" s="144"/>
      <c r="D42" s="45"/>
      <c r="E42" s="45"/>
      <c r="F42" s="45"/>
      <c r="G42" s="45"/>
      <c r="H42" s="45"/>
      <c r="I42" s="45"/>
      <c r="J42" s="45"/>
      <c r="K42" s="45"/>
      <c r="L42" s="45"/>
      <c r="M42" s="45"/>
      <c r="N42" s="45"/>
      <c r="O42" s="45"/>
      <c r="P42" s="45"/>
      <c r="Q42" s="45"/>
      <c r="R42" s="45"/>
      <c r="S42" s="45"/>
      <c r="T42" s="45"/>
      <c r="U42" s="45"/>
      <c r="V42" s="45"/>
      <c r="W42" s="45"/>
      <c r="X42" s="45"/>
      <c r="Y42" s="45"/>
      <c r="Z42" s="45"/>
      <c r="AA42" s="45"/>
      <c r="AB42" s="170"/>
      <c r="AC42" s="40"/>
      <c r="AD42" s="41"/>
      <c r="AE42" s="42"/>
      <c r="AF42" s="41"/>
      <c r="AG42" s="43"/>
      <c r="AH42" s="43"/>
      <c r="AI42" s="43"/>
      <c r="AJ42" s="43"/>
      <c r="AK42" s="43"/>
      <c r="AL42" s="44"/>
    </row>
    <row r="43" spans="1:38" ht="21" hidden="1" customHeight="1">
      <c r="A43" s="9"/>
      <c r="B43" s="10"/>
      <c r="C43" s="144"/>
      <c r="D43" s="45"/>
      <c r="E43" s="45"/>
      <c r="F43" s="45"/>
      <c r="G43" s="45"/>
      <c r="H43" s="45"/>
      <c r="I43" s="45"/>
      <c r="J43" s="45"/>
      <c r="K43" s="45"/>
      <c r="L43" s="45"/>
      <c r="M43" s="45"/>
      <c r="N43" s="45"/>
      <c r="O43" s="45"/>
      <c r="P43" s="45"/>
      <c r="Q43" s="45"/>
      <c r="R43" s="45"/>
      <c r="S43" s="45"/>
      <c r="T43" s="45"/>
      <c r="U43" s="45"/>
      <c r="V43" s="45"/>
      <c r="W43" s="45"/>
      <c r="X43" s="45"/>
      <c r="Y43" s="45"/>
      <c r="Z43" s="45"/>
      <c r="AA43" s="45"/>
      <c r="AB43" s="170"/>
      <c r="AC43" s="40"/>
      <c r="AD43" s="41"/>
      <c r="AE43" s="42"/>
      <c r="AF43" s="41"/>
      <c r="AG43" s="43"/>
      <c r="AH43" s="43"/>
      <c r="AI43" s="43"/>
      <c r="AJ43" s="43"/>
      <c r="AK43" s="43"/>
      <c r="AL43" s="44"/>
    </row>
    <row r="44" spans="1:38" ht="21" hidden="1" customHeight="1">
      <c r="A44" s="9"/>
      <c r="B44" s="10"/>
      <c r="C44" s="144"/>
      <c r="D44" s="45"/>
      <c r="E44" s="45"/>
      <c r="F44" s="45"/>
      <c r="G44" s="45"/>
      <c r="H44" s="45"/>
      <c r="I44" s="45"/>
      <c r="J44" s="45"/>
      <c r="K44" s="45"/>
      <c r="L44" s="45"/>
      <c r="M44" s="45"/>
      <c r="N44" s="45"/>
      <c r="O44" s="45"/>
      <c r="P44" s="45"/>
      <c r="Q44" s="45"/>
      <c r="R44" s="45"/>
      <c r="S44" s="45"/>
      <c r="T44" s="45"/>
      <c r="U44" s="45"/>
      <c r="V44" s="45"/>
      <c r="W44" s="45"/>
      <c r="X44" s="45"/>
      <c r="Y44" s="45"/>
      <c r="Z44" s="45"/>
      <c r="AA44" s="45"/>
      <c r="AB44" s="170"/>
      <c r="AC44" s="40"/>
      <c r="AD44" s="41"/>
      <c r="AE44" s="42"/>
      <c r="AF44" s="41"/>
      <c r="AG44" s="43"/>
      <c r="AH44" s="43"/>
      <c r="AI44" s="43"/>
      <c r="AJ44" s="43"/>
      <c r="AK44" s="43"/>
      <c r="AL44" s="44"/>
    </row>
    <row r="45" spans="1:38" ht="21" hidden="1" customHeight="1">
      <c r="A45" s="9"/>
      <c r="B45" s="10"/>
      <c r="C45" s="144"/>
      <c r="D45" s="45"/>
      <c r="E45" s="45"/>
      <c r="F45" s="45"/>
      <c r="G45" s="45"/>
      <c r="H45" s="45"/>
      <c r="I45" s="45"/>
      <c r="J45" s="45"/>
      <c r="K45" s="45"/>
      <c r="L45" s="45"/>
      <c r="M45" s="45"/>
      <c r="N45" s="45"/>
      <c r="O45" s="45"/>
      <c r="P45" s="45"/>
      <c r="Q45" s="45"/>
      <c r="R45" s="45"/>
      <c r="S45" s="45"/>
      <c r="T45" s="45"/>
      <c r="U45" s="45"/>
      <c r="V45" s="45"/>
      <c r="W45" s="45"/>
      <c r="X45" s="45"/>
      <c r="Y45" s="45"/>
      <c r="Z45" s="45"/>
      <c r="AA45" s="45"/>
      <c r="AB45" s="170"/>
      <c r="AC45" s="40"/>
      <c r="AD45" s="41"/>
      <c r="AE45" s="42"/>
      <c r="AF45" s="41"/>
      <c r="AG45" s="43"/>
      <c r="AH45" s="43"/>
      <c r="AI45" s="43"/>
      <c r="AJ45" s="43"/>
      <c r="AK45" s="43"/>
      <c r="AL45" s="44"/>
    </row>
    <row r="46" spans="1:38" ht="21" hidden="1" customHeight="1">
      <c r="A46" s="9"/>
      <c r="B46" s="10"/>
      <c r="C46" s="144"/>
      <c r="D46" s="45"/>
      <c r="E46" s="45"/>
      <c r="F46" s="45"/>
      <c r="G46" s="45"/>
      <c r="H46" s="45"/>
      <c r="I46" s="45"/>
      <c r="J46" s="45"/>
      <c r="K46" s="45"/>
      <c r="L46" s="45"/>
      <c r="M46" s="45"/>
      <c r="N46" s="45"/>
      <c r="O46" s="45"/>
      <c r="P46" s="45"/>
      <c r="Q46" s="45"/>
      <c r="R46" s="45"/>
      <c r="S46" s="45"/>
      <c r="T46" s="45"/>
      <c r="U46" s="45"/>
      <c r="V46" s="45"/>
      <c r="W46" s="45"/>
      <c r="X46" s="45"/>
      <c r="Y46" s="45"/>
      <c r="Z46" s="45"/>
      <c r="AA46" s="45"/>
      <c r="AB46" s="170"/>
      <c r="AC46" s="40"/>
      <c r="AD46" s="41"/>
      <c r="AE46" s="42"/>
      <c r="AF46" s="41"/>
      <c r="AG46" s="43"/>
      <c r="AH46" s="43"/>
      <c r="AI46" s="43"/>
      <c r="AJ46" s="43"/>
      <c r="AK46" s="43"/>
      <c r="AL46" s="44"/>
    </row>
    <row r="47" spans="1:38" ht="21" hidden="1" customHeight="1">
      <c r="A47" s="9"/>
      <c r="B47" s="10"/>
      <c r="C47" s="144"/>
      <c r="D47" s="45"/>
      <c r="E47" s="45"/>
      <c r="F47" s="45"/>
      <c r="G47" s="45"/>
      <c r="H47" s="45"/>
      <c r="I47" s="45"/>
      <c r="J47" s="45"/>
      <c r="K47" s="45"/>
      <c r="L47" s="45"/>
      <c r="M47" s="45"/>
      <c r="N47" s="45"/>
      <c r="O47" s="45"/>
      <c r="P47" s="45"/>
      <c r="Q47" s="45"/>
      <c r="R47" s="45"/>
      <c r="S47" s="45"/>
      <c r="T47" s="45"/>
      <c r="U47" s="45"/>
      <c r="V47" s="45"/>
      <c r="W47" s="45"/>
      <c r="X47" s="45"/>
      <c r="Y47" s="45"/>
      <c r="Z47" s="45"/>
      <c r="AA47" s="45"/>
      <c r="AB47" s="170"/>
      <c r="AC47" s="40"/>
      <c r="AD47" s="41"/>
      <c r="AE47" s="42"/>
      <c r="AF47" s="41"/>
      <c r="AG47" s="43"/>
      <c r="AH47" s="43"/>
      <c r="AI47" s="43"/>
      <c r="AJ47" s="43"/>
      <c r="AK47" s="43"/>
      <c r="AL47" s="44"/>
    </row>
    <row r="48" spans="1:38" ht="21" hidden="1" customHeight="1">
      <c r="A48" s="9"/>
      <c r="B48" s="10"/>
      <c r="C48" s="144"/>
      <c r="D48" s="45"/>
      <c r="E48" s="45"/>
      <c r="F48" s="45"/>
      <c r="G48" s="45"/>
      <c r="H48" s="45"/>
      <c r="I48" s="45"/>
      <c r="J48" s="45"/>
      <c r="K48" s="45"/>
      <c r="L48" s="45"/>
      <c r="M48" s="45"/>
      <c r="N48" s="45"/>
      <c r="O48" s="45"/>
      <c r="P48" s="45"/>
      <c r="Q48" s="45"/>
      <c r="R48" s="45"/>
      <c r="S48" s="45"/>
      <c r="T48" s="45"/>
      <c r="U48" s="45"/>
      <c r="V48" s="45"/>
      <c r="W48" s="45"/>
      <c r="X48" s="45"/>
      <c r="Y48" s="45"/>
      <c r="Z48" s="45"/>
      <c r="AA48" s="45"/>
      <c r="AB48" s="170"/>
      <c r="AC48" s="40"/>
      <c r="AD48" s="41"/>
      <c r="AE48" s="42"/>
      <c r="AF48" s="41"/>
      <c r="AG48" s="43"/>
      <c r="AH48" s="43"/>
      <c r="AI48" s="43"/>
      <c r="AJ48" s="43"/>
      <c r="AK48" s="43"/>
      <c r="AL48" s="44"/>
    </row>
    <row r="49" spans="1:38" ht="21" hidden="1" customHeight="1">
      <c r="A49" s="9"/>
      <c r="B49" s="10"/>
      <c r="C49" s="144"/>
      <c r="D49" s="45"/>
      <c r="E49" s="45"/>
      <c r="F49" s="45"/>
      <c r="G49" s="45"/>
      <c r="H49" s="45"/>
      <c r="I49" s="45"/>
      <c r="J49" s="45"/>
      <c r="K49" s="45"/>
      <c r="L49" s="45"/>
      <c r="M49" s="45"/>
      <c r="N49" s="45"/>
      <c r="O49" s="45"/>
      <c r="P49" s="45"/>
      <c r="Q49" s="45"/>
      <c r="R49" s="45"/>
      <c r="S49" s="45"/>
      <c r="T49" s="45"/>
      <c r="U49" s="45"/>
      <c r="V49" s="45"/>
      <c r="W49" s="45"/>
      <c r="X49" s="45"/>
      <c r="Y49" s="45"/>
      <c r="Z49" s="45"/>
      <c r="AA49" s="45"/>
      <c r="AB49" s="170"/>
      <c r="AC49" s="40"/>
      <c r="AD49" s="41"/>
      <c r="AE49" s="42"/>
      <c r="AF49" s="41"/>
      <c r="AG49" s="43"/>
      <c r="AH49" s="43"/>
      <c r="AI49" s="43"/>
      <c r="AJ49" s="43"/>
      <c r="AK49" s="43"/>
      <c r="AL49" s="44"/>
    </row>
    <row r="50" spans="1:38" ht="21" hidden="1" customHeight="1">
      <c r="A50" s="9"/>
      <c r="B50" s="10"/>
      <c r="C50" s="144"/>
      <c r="D50" s="45"/>
      <c r="E50" s="45"/>
      <c r="F50" s="45"/>
      <c r="G50" s="45"/>
      <c r="H50" s="45"/>
      <c r="I50" s="45"/>
      <c r="J50" s="45"/>
      <c r="K50" s="45"/>
      <c r="L50" s="45"/>
      <c r="M50" s="45"/>
      <c r="N50" s="45"/>
      <c r="O50" s="45"/>
      <c r="P50" s="45"/>
      <c r="Q50" s="45"/>
      <c r="R50" s="45"/>
      <c r="S50" s="45"/>
      <c r="T50" s="45"/>
      <c r="U50" s="45"/>
      <c r="V50" s="45"/>
      <c r="W50" s="45"/>
      <c r="X50" s="45"/>
      <c r="Y50" s="45"/>
      <c r="Z50" s="45"/>
      <c r="AA50" s="45"/>
      <c r="AB50" s="170"/>
      <c r="AC50" s="40"/>
      <c r="AD50" s="41"/>
      <c r="AE50" s="42"/>
      <c r="AF50" s="41"/>
      <c r="AG50" s="43"/>
      <c r="AH50" s="43"/>
      <c r="AI50" s="43"/>
      <c r="AJ50" s="43"/>
      <c r="AK50" s="43"/>
      <c r="AL50" s="44"/>
    </row>
    <row r="51" spans="1:38" ht="21" hidden="1" customHeight="1">
      <c r="A51" s="9"/>
      <c r="B51" s="12"/>
      <c r="C51" s="145"/>
      <c r="D51" s="47"/>
      <c r="E51" s="47"/>
      <c r="F51" s="47"/>
      <c r="G51" s="47"/>
      <c r="H51" s="47"/>
      <c r="I51" s="47"/>
      <c r="J51" s="47"/>
      <c r="K51" s="47"/>
      <c r="L51" s="47"/>
      <c r="M51" s="47"/>
      <c r="N51" s="47"/>
      <c r="O51" s="47"/>
      <c r="P51" s="47"/>
      <c r="Q51" s="47"/>
      <c r="R51" s="47"/>
      <c r="S51" s="47"/>
      <c r="T51" s="47"/>
      <c r="U51" s="47"/>
      <c r="V51" s="47"/>
      <c r="W51" s="47"/>
      <c r="X51" s="47"/>
      <c r="Y51" s="47"/>
      <c r="Z51" s="47"/>
      <c r="AA51" s="45"/>
      <c r="AB51" s="170"/>
      <c r="AC51" s="40"/>
      <c r="AD51" s="41"/>
      <c r="AE51" s="42"/>
      <c r="AF51" s="41"/>
      <c r="AG51" s="43"/>
      <c r="AH51" s="43"/>
      <c r="AI51" s="43"/>
      <c r="AJ51" s="43"/>
      <c r="AK51" s="43"/>
      <c r="AL51" s="44"/>
    </row>
    <row r="52" spans="1:38" ht="21" hidden="1" customHeight="1">
      <c r="A52" s="9"/>
      <c r="B52" s="12"/>
      <c r="C52" s="145"/>
      <c r="D52" s="47"/>
      <c r="E52" s="47"/>
      <c r="F52" s="47"/>
      <c r="G52" s="47"/>
      <c r="H52" s="47"/>
      <c r="I52" s="47"/>
      <c r="J52" s="47"/>
      <c r="K52" s="47"/>
      <c r="L52" s="47"/>
      <c r="M52" s="47"/>
      <c r="N52" s="47"/>
      <c r="O52" s="47"/>
      <c r="P52" s="47"/>
      <c r="Q52" s="47"/>
      <c r="R52" s="47"/>
      <c r="S52" s="47"/>
      <c r="T52" s="47"/>
      <c r="U52" s="47"/>
      <c r="V52" s="47"/>
      <c r="W52" s="47"/>
      <c r="X52" s="47"/>
      <c r="Y52" s="47"/>
      <c r="Z52" s="47"/>
      <c r="AA52" s="45"/>
      <c r="AB52" s="170"/>
      <c r="AC52" s="40"/>
      <c r="AD52" s="41"/>
      <c r="AE52" s="42"/>
      <c r="AF52" s="41"/>
      <c r="AG52" s="43"/>
      <c r="AH52" s="43"/>
      <c r="AI52" s="43"/>
      <c r="AJ52" s="43"/>
      <c r="AK52" s="43"/>
      <c r="AL52" s="44"/>
    </row>
    <row r="53" spans="1:38" ht="21" hidden="1" customHeight="1">
      <c r="A53" s="9"/>
      <c r="B53" s="12"/>
      <c r="C53" s="145"/>
      <c r="D53" s="47"/>
      <c r="E53" s="47"/>
      <c r="F53" s="47"/>
      <c r="G53" s="47"/>
      <c r="H53" s="47"/>
      <c r="I53" s="47"/>
      <c r="J53" s="47"/>
      <c r="K53" s="47"/>
      <c r="L53" s="47"/>
      <c r="M53" s="47"/>
      <c r="N53" s="47"/>
      <c r="O53" s="47"/>
      <c r="P53" s="47"/>
      <c r="Q53" s="47"/>
      <c r="R53" s="47"/>
      <c r="S53" s="47"/>
      <c r="T53" s="47"/>
      <c r="U53" s="47"/>
      <c r="V53" s="47"/>
      <c r="W53" s="47"/>
      <c r="X53" s="47"/>
      <c r="Y53" s="47"/>
      <c r="Z53" s="47"/>
      <c r="AA53" s="45"/>
      <c r="AB53" s="170"/>
      <c r="AC53" s="40"/>
      <c r="AD53" s="41"/>
      <c r="AE53" s="42"/>
      <c r="AF53" s="41"/>
      <c r="AG53" s="48"/>
      <c r="AH53" s="43"/>
      <c r="AI53" s="43"/>
      <c r="AJ53" s="43"/>
      <c r="AK53" s="43"/>
      <c r="AL53" s="44"/>
    </row>
    <row r="54" spans="1:38" ht="21" hidden="1" customHeight="1">
      <c r="A54" s="9"/>
      <c r="B54" s="12"/>
      <c r="C54" s="145"/>
      <c r="D54" s="47"/>
      <c r="E54" s="47"/>
      <c r="F54" s="47"/>
      <c r="G54" s="45"/>
      <c r="H54" s="47"/>
      <c r="I54" s="47"/>
      <c r="J54" s="47"/>
      <c r="K54" s="47"/>
      <c r="L54" s="45"/>
      <c r="M54" s="47"/>
      <c r="N54" s="47"/>
      <c r="O54" s="47"/>
      <c r="P54" s="47"/>
      <c r="Q54" s="47"/>
      <c r="R54" s="47"/>
      <c r="S54" s="45"/>
      <c r="T54" s="47"/>
      <c r="U54" s="47"/>
      <c r="V54" s="47"/>
      <c r="W54" s="47"/>
      <c r="X54" s="45"/>
      <c r="Y54" s="47"/>
      <c r="Z54" s="47"/>
      <c r="AA54" s="45"/>
      <c r="AB54" s="170"/>
      <c r="AC54" s="40"/>
      <c r="AD54" s="41"/>
      <c r="AE54" s="42"/>
      <c r="AF54" s="41"/>
      <c r="AG54" s="48"/>
      <c r="AH54" s="48"/>
      <c r="AI54" s="48"/>
      <c r="AJ54" s="43"/>
      <c r="AK54" s="43"/>
      <c r="AL54" s="44"/>
    </row>
    <row r="55" spans="1:38" ht="21" hidden="1" customHeight="1">
      <c r="A55" s="9"/>
      <c r="B55" s="12"/>
      <c r="C55" s="145"/>
      <c r="D55" s="47"/>
      <c r="E55" s="47"/>
      <c r="F55" s="47"/>
      <c r="G55" s="47"/>
      <c r="H55" s="47"/>
      <c r="I55" s="47"/>
      <c r="J55" s="47"/>
      <c r="K55" s="47"/>
      <c r="L55" s="47"/>
      <c r="M55" s="47"/>
      <c r="N55" s="47"/>
      <c r="O55" s="47"/>
      <c r="P55" s="47"/>
      <c r="Q55" s="47"/>
      <c r="R55" s="47"/>
      <c r="S55" s="47"/>
      <c r="T55" s="47"/>
      <c r="U55" s="47"/>
      <c r="V55" s="47"/>
      <c r="W55" s="47"/>
      <c r="X55" s="47"/>
      <c r="Y55" s="47"/>
      <c r="Z55" s="47"/>
      <c r="AA55" s="45"/>
      <c r="AB55" s="170"/>
      <c r="AC55" s="40"/>
      <c r="AD55" s="41"/>
      <c r="AE55" s="42"/>
      <c r="AF55" s="41"/>
      <c r="AG55" s="43"/>
      <c r="AH55" s="43"/>
      <c r="AI55" s="43"/>
      <c r="AJ55" s="43"/>
      <c r="AK55" s="43"/>
      <c r="AL55" s="44"/>
    </row>
    <row r="56" spans="1:38" ht="21" hidden="1" customHeight="1">
      <c r="A56" s="9"/>
      <c r="B56" s="12"/>
      <c r="C56" s="145"/>
      <c r="D56" s="47"/>
      <c r="E56" s="47"/>
      <c r="F56" s="47"/>
      <c r="G56" s="47"/>
      <c r="H56" s="47"/>
      <c r="I56" s="47"/>
      <c r="J56" s="47"/>
      <c r="K56" s="47"/>
      <c r="L56" s="47"/>
      <c r="M56" s="47"/>
      <c r="N56" s="47"/>
      <c r="O56" s="47"/>
      <c r="P56" s="47"/>
      <c r="Q56" s="47"/>
      <c r="R56" s="47"/>
      <c r="S56" s="47"/>
      <c r="T56" s="47"/>
      <c r="U56" s="47"/>
      <c r="V56" s="47"/>
      <c r="W56" s="47"/>
      <c r="X56" s="47"/>
      <c r="Y56" s="47"/>
      <c r="Z56" s="47"/>
      <c r="AA56" s="45"/>
      <c r="AB56" s="170"/>
      <c r="AC56" s="40"/>
      <c r="AD56" s="41"/>
      <c r="AE56" s="42"/>
      <c r="AF56" s="41"/>
      <c r="AG56" s="43"/>
      <c r="AH56" s="43"/>
      <c r="AI56" s="43"/>
      <c r="AJ56" s="43"/>
      <c r="AK56" s="43"/>
      <c r="AL56" s="44"/>
    </row>
    <row r="57" spans="1:38" ht="21" hidden="1" customHeight="1">
      <c r="A57" s="15"/>
      <c r="B57" s="16"/>
      <c r="C57" s="121"/>
      <c r="D57" s="49"/>
      <c r="E57" s="49"/>
      <c r="F57" s="49"/>
      <c r="G57" s="49"/>
      <c r="H57" s="49"/>
      <c r="I57" s="49"/>
      <c r="J57" s="49"/>
      <c r="K57" s="49"/>
      <c r="L57" s="49"/>
      <c r="M57" s="49"/>
      <c r="N57" s="49"/>
      <c r="O57" s="49"/>
      <c r="P57" s="49"/>
      <c r="Q57" s="49"/>
      <c r="R57" s="49"/>
      <c r="S57" s="49"/>
      <c r="T57" s="49"/>
      <c r="U57" s="49"/>
      <c r="V57" s="49"/>
      <c r="W57" s="49"/>
      <c r="X57" s="49"/>
      <c r="Y57" s="49"/>
      <c r="Z57" s="49"/>
      <c r="AA57" s="168"/>
      <c r="AB57" s="168"/>
      <c r="AC57" s="40"/>
      <c r="AD57" s="41"/>
      <c r="AE57" s="42"/>
      <c r="AF57" s="41"/>
      <c r="AG57" s="43"/>
      <c r="AH57" s="43"/>
      <c r="AI57" s="43"/>
      <c r="AJ57" s="43"/>
      <c r="AK57" s="43"/>
      <c r="AL57" s="44"/>
    </row>
    <row r="58" spans="1:38" ht="9" customHeight="1"/>
    <row r="59" spans="1:38" ht="18.75" customHeight="1">
      <c r="A59" s="225"/>
      <c r="B59" s="485" t="s">
        <v>114</v>
      </c>
      <c r="C59" s="486"/>
      <c r="D59" s="486"/>
      <c r="E59" s="486"/>
      <c r="F59" s="486"/>
      <c r="G59" s="486"/>
      <c r="H59" s="486"/>
      <c r="I59" s="487"/>
      <c r="J59" s="226"/>
      <c r="K59" s="226"/>
      <c r="L59" s="226"/>
      <c r="M59" s="226"/>
      <c r="N59" s="226"/>
      <c r="O59" s="226"/>
      <c r="P59" s="226"/>
      <c r="Q59" s="226"/>
      <c r="R59" s="226"/>
      <c r="S59" s="226"/>
      <c r="T59" s="226"/>
      <c r="U59" s="226"/>
      <c r="V59" s="226"/>
      <c r="W59" s="226"/>
      <c r="X59" s="226"/>
      <c r="Y59" s="226"/>
      <c r="Z59" s="226"/>
      <c r="AA59" s="226"/>
      <c r="AB59" s="226"/>
    </row>
    <row r="60" spans="1:38" ht="17.25" customHeight="1">
      <c r="A60" s="18"/>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row>
    <row r="61" spans="1:38" ht="21.75" customHeight="1">
      <c r="A61" s="19"/>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row>
    <row r="62" spans="1:38">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spans="1:3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spans="1:38">
      <c r="A64" s="51"/>
    </row>
    <row r="65" spans="1:28">
      <c r="A65" s="501"/>
      <c r="B65" s="501"/>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row>
    <row r="66" spans="1:28">
      <c r="A66" s="501"/>
      <c r="B66" s="501"/>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row>
  </sheetData>
  <mergeCells count="12">
    <mergeCell ref="P4:AA4"/>
    <mergeCell ref="AB4:AB6"/>
    <mergeCell ref="D5:O5"/>
    <mergeCell ref="P5:AA5"/>
    <mergeCell ref="B59:I59"/>
    <mergeCell ref="A65:B65"/>
    <mergeCell ref="A66:B66"/>
    <mergeCell ref="A1:AB1"/>
    <mergeCell ref="A4:A6"/>
    <mergeCell ref="B4:B6"/>
    <mergeCell ref="C4:C6"/>
    <mergeCell ref="D4:O4"/>
  </mergeCells>
  <printOptions horizontalCentered="1"/>
  <pageMargins left="0.70866141732283505" right="0.70866141732283505" top="0.74803149606299202" bottom="0.74803149606299202" header="0.31496062992126" footer="0.31496062992126"/>
  <pageSetup paperSize="9" scale="75" orientation="landscape" r:id="rId1"/>
  <headerFooter alignWithMargins="0"/>
  <rowBreaks count="1" manualBreakCount="1">
    <brk id="61"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3"/>
  <sheetViews>
    <sheetView zoomScale="80" zoomScaleNormal="80" zoomScaleSheetLayoutView="80" zoomScalePageLayoutView="80" workbookViewId="0">
      <pane xSplit="4" ySplit="7" topLeftCell="E8" activePane="bottomRight" state="frozen"/>
      <selection activeCell="AG6" sqref="AG6"/>
      <selection pane="topRight" activeCell="AG6" sqref="AG6"/>
      <selection pane="bottomLeft" activeCell="AG6" sqref="AG6"/>
      <selection pane="bottomRight" activeCell="AV17" sqref="AV17"/>
    </sheetView>
  </sheetViews>
  <sheetFormatPr defaultColWidth="9.28515625" defaultRowHeight="16.5"/>
  <cols>
    <col min="1" max="1" width="7.140625" style="348" customWidth="1"/>
    <col min="2" max="3" width="20.140625" style="347" customWidth="1"/>
    <col min="4" max="4" width="16.28515625" style="347" customWidth="1"/>
    <col min="5" max="16" width="9.28515625" style="347" customWidth="1"/>
    <col min="17" max="21" width="9.28515625" style="347" hidden="1" customWidth="1"/>
    <col min="22" max="22" width="15.42578125" style="347" customWidth="1"/>
    <col min="23" max="23" width="9" style="347" hidden="1" customWidth="1"/>
    <col min="24" max="24" width="11.7109375" style="347" hidden="1" customWidth="1"/>
    <col min="25" max="25" width="11.28515625" style="347" hidden="1" customWidth="1"/>
    <col min="26" max="29" width="9.28515625" style="347" hidden="1" customWidth="1"/>
    <col min="30" max="30" width="14.42578125" style="347" hidden="1" customWidth="1"/>
    <col min="31" max="35" width="9.28515625" style="347" hidden="1" customWidth="1"/>
    <col min="36" max="36" width="15.42578125" style="347" hidden="1" customWidth="1"/>
    <col min="37" max="44" width="0" style="347" hidden="1" customWidth="1"/>
    <col min="45" max="184" width="9.28515625" style="347"/>
    <col min="185" max="185" width="5" style="347" customWidth="1"/>
    <col min="186" max="186" width="15.28515625" style="347" customWidth="1"/>
    <col min="187" max="187" width="18.42578125" style="347" customWidth="1"/>
    <col min="188" max="192" width="9.7109375" style="347" customWidth="1"/>
    <col min="193" max="193" width="9" style="347" bestFit="1" customWidth="1"/>
    <col min="194" max="194" width="2.28515625" style="347" customWidth="1"/>
    <col min="195" max="195" width="9.28515625" style="347" customWidth="1"/>
    <col min="196" max="196" width="1.7109375" style="347" customWidth="1"/>
    <col min="197" max="197" width="11.42578125" style="347" bestFit="1" customWidth="1"/>
    <col min="198" max="198" width="2.28515625" style="347" customWidth="1"/>
    <col min="199" max="199" width="9" style="347" bestFit="1" customWidth="1"/>
    <col min="200" max="200" width="1.7109375" style="347" customWidth="1"/>
    <col min="201" max="201" width="8" style="347" customWidth="1"/>
    <col min="202" max="202" width="1.42578125" style="347" customWidth="1"/>
    <col min="203" max="203" width="7.7109375" style="347" customWidth="1"/>
    <col min="204" max="204" width="19.42578125" style="347" customWidth="1"/>
    <col min="205" max="206" width="9.28515625" style="347" customWidth="1"/>
    <col min="207" max="207" width="10.28515625" style="347" customWidth="1"/>
    <col min="208" max="209" width="9.28515625" style="347" customWidth="1"/>
    <col min="210" max="210" width="19" style="347" customWidth="1"/>
    <col min="211" max="211" width="11" style="347" customWidth="1"/>
    <col min="212" max="212" width="9.28515625" style="347" customWidth="1"/>
    <col min="213" max="214" width="10" style="347" customWidth="1"/>
    <col min="215" max="217" width="9.28515625" style="347" customWidth="1"/>
    <col min="218" max="16384" width="9.28515625" style="347"/>
  </cols>
  <sheetData>
    <row r="1" spans="1:40" ht="24.75" customHeight="1">
      <c r="A1" s="511" t="s">
        <v>138</v>
      </c>
      <c r="B1" s="511"/>
      <c r="C1" s="511"/>
      <c r="D1" s="511"/>
      <c r="E1" s="511"/>
      <c r="F1" s="511"/>
      <c r="G1" s="511"/>
      <c r="H1" s="511"/>
      <c r="I1" s="511"/>
      <c r="J1" s="511"/>
      <c r="K1" s="511"/>
      <c r="L1" s="511"/>
      <c r="M1" s="511"/>
      <c r="N1" s="511"/>
      <c r="O1" s="511"/>
      <c r="P1" s="511"/>
      <c r="Q1" s="511"/>
      <c r="R1" s="511"/>
      <c r="S1" s="511"/>
      <c r="T1" s="511"/>
      <c r="U1" s="511"/>
      <c r="V1" s="511"/>
      <c r="W1" s="346"/>
      <c r="X1" s="346"/>
    </row>
    <row r="2" spans="1:40" ht="24.75" customHeight="1">
      <c r="A2" s="346"/>
      <c r="B2" s="346"/>
      <c r="C2" s="346"/>
      <c r="D2" s="346"/>
      <c r="E2" s="346"/>
      <c r="F2" s="346"/>
      <c r="G2" s="346"/>
      <c r="H2" s="346"/>
      <c r="I2" s="346"/>
      <c r="J2" s="346"/>
      <c r="K2" s="346"/>
      <c r="L2" s="346"/>
      <c r="M2" s="346"/>
      <c r="N2" s="346"/>
      <c r="O2" s="346"/>
      <c r="P2" s="346"/>
      <c r="Q2" s="346"/>
      <c r="R2" s="346"/>
      <c r="S2" s="346"/>
      <c r="T2" s="346"/>
      <c r="U2" s="346"/>
      <c r="V2" s="346"/>
      <c r="W2" s="346"/>
    </row>
    <row r="3" spans="1:40" ht="18.75" customHeight="1">
      <c r="B3" s="349"/>
      <c r="C3" s="349"/>
      <c r="D3" s="349"/>
      <c r="E3" s="349"/>
      <c r="F3" s="349"/>
      <c r="G3" s="349"/>
      <c r="H3" s="349"/>
      <c r="I3" s="349"/>
      <c r="J3" s="349"/>
      <c r="K3" s="349"/>
      <c r="L3" s="349"/>
      <c r="M3" s="349"/>
      <c r="N3" s="349"/>
      <c r="O3" s="349"/>
      <c r="P3" s="349"/>
      <c r="Q3" s="349"/>
      <c r="R3" s="349"/>
      <c r="S3" s="349"/>
      <c r="T3" s="349"/>
      <c r="U3" s="349"/>
      <c r="V3" s="350"/>
      <c r="W3" s="350"/>
      <c r="X3" s="350"/>
    </row>
    <row r="4" spans="1:40" ht="23.45" customHeight="1">
      <c r="A4" s="512" t="s">
        <v>1</v>
      </c>
      <c r="B4" s="512" t="s">
        <v>29</v>
      </c>
      <c r="C4" s="512" t="s">
        <v>30</v>
      </c>
      <c r="D4" s="512" t="s">
        <v>139</v>
      </c>
      <c r="E4" s="515" t="s">
        <v>35</v>
      </c>
      <c r="F4" s="516"/>
      <c r="G4" s="516"/>
      <c r="H4" s="516"/>
      <c r="I4" s="517"/>
      <c r="J4" s="509" t="s">
        <v>36</v>
      </c>
      <c r="K4" s="509"/>
      <c r="L4" s="509"/>
      <c r="M4" s="509"/>
      <c r="N4" s="509"/>
      <c r="O4" s="509"/>
      <c r="P4" s="509"/>
      <c r="Q4" s="509"/>
      <c r="R4" s="509"/>
      <c r="S4" s="509"/>
      <c r="T4" s="509"/>
      <c r="U4" s="509"/>
      <c r="V4" s="504" t="s">
        <v>28</v>
      </c>
      <c r="W4" s="351"/>
    </row>
    <row r="5" spans="1:40" ht="24" customHeight="1">
      <c r="A5" s="513"/>
      <c r="B5" s="513"/>
      <c r="C5" s="513"/>
      <c r="D5" s="513"/>
      <c r="E5" s="507" t="s">
        <v>11</v>
      </c>
      <c r="F5" s="508"/>
      <c r="G5" s="508"/>
      <c r="H5" s="508"/>
      <c r="I5" s="508"/>
      <c r="J5" s="509" t="s">
        <v>11</v>
      </c>
      <c r="K5" s="509"/>
      <c r="L5" s="509"/>
      <c r="M5" s="509"/>
      <c r="N5" s="509"/>
      <c r="O5" s="509"/>
      <c r="P5" s="509"/>
      <c r="Q5" s="509"/>
      <c r="R5" s="509"/>
      <c r="S5" s="509"/>
      <c r="T5" s="509"/>
      <c r="U5" s="509"/>
      <c r="V5" s="505"/>
      <c r="W5" s="351"/>
    </row>
    <row r="6" spans="1:40" s="355" customFormat="1" ht="21" customHeight="1">
      <c r="A6" s="514"/>
      <c r="B6" s="514"/>
      <c r="C6" s="514"/>
      <c r="D6" s="514"/>
      <c r="E6" s="352">
        <v>1</v>
      </c>
      <c r="F6" s="352">
        <v>3</v>
      </c>
      <c r="G6" s="352">
        <v>6</v>
      </c>
      <c r="H6" s="352">
        <v>9</v>
      </c>
      <c r="I6" s="352">
        <v>12</v>
      </c>
      <c r="J6" s="352">
        <v>1</v>
      </c>
      <c r="K6" s="352">
        <v>2</v>
      </c>
      <c r="L6" s="352">
        <v>3</v>
      </c>
      <c r="M6" s="352">
        <v>4</v>
      </c>
      <c r="N6" s="352">
        <v>5</v>
      </c>
      <c r="O6" s="352">
        <v>6</v>
      </c>
      <c r="P6" s="352">
        <v>7</v>
      </c>
      <c r="Q6" s="352">
        <v>8</v>
      </c>
      <c r="R6" s="352">
        <v>9</v>
      </c>
      <c r="S6" s="352">
        <v>10</v>
      </c>
      <c r="T6" s="352">
        <v>11</v>
      </c>
      <c r="U6" s="353">
        <v>12</v>
      </c>
      <c r="V6" s="506"/>
      <c r="W6" s="354"/>
    </row>
    <row r="7" spans="1:40" s="357" customFormat="1" ht="21" customHeight="1" thickBot="1">
      <c r="A7" s="184" t="s">
        <v>26</v>
      </c>
      <c r="B7" s="184" t="s">
        <v>27</v>
      </c>
      <c r="C7" s="184" t="s">
        <v>31</v>
      </c>
      <c r="D7" s="184" t="s">
        <v>140</v>
      </c>
      <c r="E7" s="184">
        <v>1</v>
      </c>
      <c r="F7" s="184">
        <v>2</v>
      </c>
      <c r="G7" s="184">
        <v>3</v>
      </c>
      <c r="H7" s="184">
        <v>4</v>
      </c>
      <c r="I7" s="184">
        <v>5</v>
      </c>
      <c r="J7" s="184">
        <v>6</v>
      </c>
      <c r="K7" s="184">
        <v>7</v>
      </c>
      <c r="L7" s="184">
        <v>8</v>
      </c>
      <c r="M7" s="184">
        <v>9</v>
      </c>
      <c r="N7" s="184">
        <v>10</v>
      </c>
      <c r="O7" s="184">
        <v>11</v>
      </c>
      <c r="P7" s="184">
        <v>12</v>
      </c>
      <c r="Q7" s="184">
        <v>13</v>
      </c>
      <c r="R7" s="184">
        <v>14</v>
      </c>
      <c r="S7" s="184">
        <v>15</v>
      </c>
      <c r="T7" s="184">
        <v>16</v>
      </c>
      <c r="U7" s="184">
        <v>17</v>
      </c>
      <c r="V7" s="184">
        <v>18</v>
      </c>
      <c r="W7" s="356"/>
      <c r="X7" s="356"/>
    </row>
    <row r="8" spans="1:40" ht="21" customHeight="1" thickBot="1">
      <c r="A8" s="439">
        <v>1</v>
      </c>
      <c r="B8" s="472" t="s">
        <v>41</v>
      </c>
      <c r="C8" s="440" t="s">
        <v>141</v>
      </c>
      <c r="D8" s="441" t="s">
        <v>142</v>
      </c>
      <c r="E8" s="442">
        <v>57810.3</v>
      </c>
      <c r="F8" s="443">
        <v>63831.6</v>
      </c>
      <c r="G8" s="443">
        <v>69928.600000000006</v>
      </c>
      <c r="H8" s="444">
        <v>66040</v>
      </c>
      <c r="I8" s="444">
        <v>64320</v>
      </c>
      <c r="J8" s="442">
        <v>66658</v>
      </c>
      <c r="K8" s="443">
        <v>63996</v>
      </c>
      <c r="L8" s="443">
        <v>63563</v>
      </c>
      <c r="M8" s="445">
        <v>64850</v>
      </c>
      <c r="N8" s="442"/>
      <c r="O8" s="443"/>
      <c r="P8" s="443"/>
      <c r="Q8" s="445"/>
      <c r="R8" s="444"/>
      <c r="S8" s="443"/>
      <c r="T8" s="445"/>
      <c r="U8" s="444"/>
      <c r="V8" s="446"/>
      <c r="W8" s="368"/>
      <c r="X8" s="369" t="s">
        <v>143</v>
      </c>
      <c r="Y8" s="370">
        <v>64850</v>
      </c>
      <c r="Z8" s="370">
        <v>63563</v>
      </c>
      <c r="AA8" s="371">
        <v>45017</v>
      </c>
      <c r="AB8" s="370" t="s">
        <v>144</v>
      </c>
      <c r="AD8" s="372" t="s">
        <v>143</v>
      </c>
      <c r="AE8" s="373">
        <v>63563</v>
      </c>
      <c r="AF8" s="373">
        <v>63996</v>
      </c>
      <c r="AG8" s="374">
        <v>45008</v>
      </c>
      <c r="AH8" s="373" t="s">
        <v>144</v>
      </c>
      <c r="AJ8" s="375" t="s">
        <v>143</v>
      </c>
      <c r="AK8" s="376">
        <v>65034</v>
      </c>
      <c r="AL8" s="376">
        <v>66658</v>
      </c>
      <c r="AM8" s="377">
        <v>44958</v>
      </c>
      <c r="AN8" s="376" t="s">
        <v>144</v>
      </c>
    </row>
    <row r="9" spans="1:40" ht="21" customHeight="1" thickBot="1">
      <c r="A9" s="358">
        <v>2</v>
      </c>
      <c r="B9" s="473" t="s">
        <v>43</v>
      </c>
      <c r="C9" s="359" t="s">
        <v>94</v>
      </c>
      <c r="D9" s="360" t="s">
        <v>145</v>
      </c>
      <c r="E9" s="447">
        <v>227765</v>
      </c>
      <c r="F9" s="448">
        <v>244230</v>
      </c>
      <c r="G9" s="448">
        <v>260486</v>
      </c>
      <c r="H9" s="449">
        <v>258512</v>
      </c>
      <c r="I9" s="449">
        <v>249004</v>
      </c>
      <c r="J9" s="447">
        <f>258*1000</f>
        <v>258000</v>
      </c>
      <c r="K9" s="448">
        <f>251*1000</f>
        <v>251000</v>
      </c>
      <c r="L9" s="448">
        <f>258*1000</f>
        <v>258000</v>
      </c>
      <c r="M9" s="450">
        <f>249*1000</f>
        <v>249000</v>
      </c>
      <c r="N9" s="447"/>
      <c r="O9" s="448"/>
      <c r="P9" s="448"/>
      <c r="Q9" s="450"/>
      <c r="R9" s="449"/>
      <c r="S9" s="448"/>
      <c r="T9" s="450"/>
      <c r="U9" s="449"/>
      <c r="V9" s="451"/>
      <c r="W9" s="368"/>
      <c r="X9" s="369" t="s">
        <v>146</v>
      </c>
      <c r="Y9" s="370">
        <v>249</v>
      </c>
      <c r="Z9" s="370">
        <v>258</v>
      </c>
      <c r="AA9" s="371">
        <v>45017</v>
      </c>
      <c r="AB9" s="370" t="s">
        <v>147</v>
      </c>
      <c r="AD9" s="372" t="s">
        <v>146</v>
      </c>
      <c r="AE9" s="373">
        <v>256</v>
      </c>
      <c r="AF9" s="373">
        <v>251</v>
      </c>
      <c r="AG9" s="374">
        <v>45008</v>
      </c>
      <c r="AH9" s="373" t="s">
        <v>147</v>
      </c>
      <c r="AJ9" s="375" t="s">
        <v>146</v>
      </c>
      <c r="AK9" s="376">
        <v>251</v>
      </c>
      <c r="AL9" s="376">
        <v>258</v>
      </c>
      <c r="AM9" s="377">
        <v>44958</v>
      </c>
      <c r="AN9" s="376" t="s">
        <v>147</v>
      </c>
    </row>
    <row r="10" spans="1:40" ht="21" customHeight="1" thickBot="1">
      <c r="A10" s="358">
        <v>3</v>
      </c>
      <c r="B10" s="473" t="s">
        <v>45</v>
      </c>
      <c r="C10" s="359" t="s">
        <v>95</v>
      </c>
      <c r="D10" s="360" t="s">
        <v>148</v>
      </c>
      <c r="E10" s="447">
        <v>55548</v>
      </c>
      <c r="F10" s="448">
        <v>60092</v>
      </c>
      <c r="G10" s="448">
        <v>62692</v>
      </c>
      <c r="H10" s="449">
        <v>69188</v>
      </c>
      <c r="I10" s="449">
        <v>70644</v>
      </c>
      <c r="J10" s="447">
        <v>69771</v>
      </c>
      <c r="K10" s="448">
        <v>67740</v>
      </c>
      <c r="L10" s="448">
        <v>66891</v>
      </c>
      <c r="M10" s="450">
        <v>67831</v>
      </c>
      <c r="N10" s="447"/>
      <c r="O10" s="448"/>
      <c r="P10" s="448"/>
      <c r="Q10" s="450"/>
      <c r="R10" s="449"/>
      <c r="S10" s="448"/>
      <c r="T10" s="450"/>
      <c r="U10" s="449"/>
      <c r="V10" s="451"/>
      <c r="W10" s="368"/>
      <c r="X10" s="369" t="s">
        <v>149</v>
      </c>
      <c r="Y10" s="370">
        <v>67831</v>
      </c>
      <c r="Z10" s="370">
        <v>66891</v>
      </c>
      <c r="AA10" s="371">
        <v>45017</v>
      </c>
      <c r="AB10" s="370" t="s">
        <v>150</v>
      </c>
      <c r="AD10" s="372" t="s">
        <v>149</v>
      </c>
      <c r="AE10" s="373">
        <v>66937</v>
      </c>
      <c r="AF10" s="373">
        <v>67740</v>
      </c>
      <c r="AG10" s="374">
        <v>45008</v>
      </c>
      <c r="AH10" s="373" t="s">
        <v>150</v>
      </c>
      <c r="AJ10" s="375" t="s">
        <v>149</v>
      </c>
      <c r="AK10" s="376">
        <v>67855</v>
      </c>
      <c r="AL10" s="376">
        <v>69771</v>
      </c>
      <c r="AM10" s="377">
        <v>44958</v>
      </c>
      <c r="AN10" s="376" t="s">
        <v>150</v>
      </c>
    </row>
    <row r="11" spans="1:40" ht="21" customHeight="1" thickBot="1">
      <c r="A11" s="358">
        <v>4</v>
      </c>
      <c r="B11" s="473" t="s">
        <v>47</v>
      </c>
      <c r="C11" s="359" t="s">
        <v>48</v>
      </c>
      <c r="D11" s="360" t="s">
        <v>151</v>
      </c>
      <c r="E11" s="447">
        <v>111656.25</v>
      </c>
      <c r="F11" s="448">
        <v>139400.9</v>
      </c>
      <c r="G11" s="448">
        <v>136058.45000000001</v>
      </c>
      <c r="H11" s="449">
        <v>142145.39000000001</v>
      </c>
      <c r="I11" s="449">
        <v>128000</v>
      </c>
      <c r="J11" s="447">
        <f>131*1000</f>
        <v>131000</v>
      </c>
      <c r="K11" s="448">
        <f>137*1000</f>
        <v>137000</v>
      </c>
      <c r="L11" s="448">
        <f>129*1000</f>
        <v>129000</v>
      </c>
      <c r="M11" s="450">
        <f>130*1000</f>
        <v>130000</v>
      </c>
      <c r="N11" s="447"/>
      <c r="O11" s="448"/>
      <c r="P11" s="448"/>
      <c r="Q11" s="450"/>
      <c r="R11" s="449"/>
      <c r="S11" s="448"/>
      <c r="T11" s="450"/>
      <c r="U11" s="449"/>
      <c r="V11" s="451"/>
      <c r="W11" s="368"/>
      <c r="X11" s="369" t="s">
        <v>152</v>
      </c>
      <c r="Y11" s="370">
        <v>130</v>
      </c>
      <c r="Z11" s="370">
        <v>129</v>
      </c>
      <c r="AA11" s="371">
        <v>45017</v>
      </c>
      <c r="AB11" s="370" t="s">
        <v>153</v>
      </c>
      <c r="AD11" s="372" t="s">
        <v>152</v>
      </c>
      <c r="AE11" s="373">
        <v>130</v>
      </c>
      <c r="AF11" s="373">
        <v>137</v>
      </c>
      <c r="AG11" s="374">
        <v>45008</v>
      </c>
      <c r="AH11" s="373" t="s">
        <v>153</v>
      </c>
      <c r="AJ11" s="375" t="s">
        <v>152</v>
      </c>
      <c r="AK11" s="376">
        <v>137</v>
      </c>
      <c r="AL11" s="376">
        <v>131</v>
      </c>
      <c r="AM11" s="377">
        <v>44958</v>
      </c>
      <c r="AN11" s="376" t="s">
        <v>153</v>
      </c>
    </row>
    <row r="12" spans="1:40" ht="21" customHeight="1" thickBot="1">
      <c r="A12" s="358">
        <v>5</v>
      </c>
      <c r="B12" s="473" t="s">
        <v>49</v>
      </c>
      <c r="C12" s="359" t="s">
        <v>125</v>
      </c>
      <c r="D12" s="360" t="s">
        <v>151</v>
      </c>
      <c r="E12" s="447">
        <v>47849</v>
      </c>
      <c r="F12" s="448">
        <v>46276</v>
      </c>
      <c r="G12" s="448">
        <v>50031</v>
      </c>
      <c r="H12" s="449">
        <v>52176</v>
      </c>
      <c r="I12" s="480">
        <v>50555</v>
      </c>
      <c r="J12" s="447">
        <v>49574</v>
      </c>
      <c r="K12" s="447">
        <v>51080</v>
      </c>
      <c r="L12" s="447">
        <v>50294</v>
      </c>
      <c r="M12" s="483">
        <v>49784</v>
      </c>
      <c r="N12" s="447"/>
      <c r="O12" s="448"/>
      <c r="P12" s="448"/>
      <c r="Q12" s="450"/>
      <c r="R12" s="449"/>
      <c r="S12" s="448"/>
      <c r="T12" s="450"/>
      <c r="U12" s="449"/>
      <c r="V12" s="451"/>
      <c r="W12" s="368"/>
      <c r="X12" s="369" t="s">
        <v>154</v>
      </c>
      <c r="Y12" s="370">
        <v>49784</v>
      </c>
      <c r="Z12" s="370">
        <v>50294</v>
      </c>
      <c r="AA12" s="371">
        <v>45017</v>
      </c>
      <c r="AB12" s="370" t="s">
        <v>155</v>
      </c>
      <c r="AD12" s="372" t="s">
        <v>154</v>
      </c>
      <c r="AE12" s="373">
        <v>50488</v>
      </c>
      <c r="AF12" s="373">
        <v>51080</v>
      </c>
      <c r="AG12" s="374">
        <v>45008</v>
      </c>
      <c r="AH12" s="373" t="s">
        <v>155</v>
      </c>
      <c r="AJ12" s="375" t="s">
        <v>154</v>
      </c>
      <c r="AK12" s="376">
        <v>50992</v>
      </c>
      <c r="AL12" s="376">
        <v>49574</v>
      </c>
      <c r="AM12" s="377">
        <v>44958</v>
      </c>
      <c r="AN12" s="376" t="s">
        <v>155</v>
      </c>
    </row>
    <row r="13" spans="1:40" ht="21" customHeight="1" thickBot="1">
      <c r="A13" s="358">
        <v>6</v>
      </c>
      <c r="B13" s="473" t="s">
        <v>51</v>
      </c>
      <c r="C13" s="359" t="s">
        <v>52</v>
      </c>
      <c r="D13" s="360" t="s">
        <v>151</v>
      </c>
      <c r="E13" s="447">
        <v>41192.74</v>
      </c>
      <c r="F13" s="448">
        <v>56437.599999999999</v>
      </c>
      <c r="G13" s="448">
        <v>54689.3</v>
      </c>
      <c r="H13" s="449">
        <v>55048.23</v>
      </c>
      <c r="I13" s="480">
        <v>51964</v>
      </c>
      <c r="J13" s="447">
        <v>47516</v>
      </c>
      <c r="K13" s="447">
        <v>52449</v>
      </c>
      <c r="L13" s="447">
        <v>59478</v>
      </c>
      <c r="M13" s="483">
        <v>47546</v>
      </c>
      <c r="N13" s="447"/>
      <c r="O13" s="448"/>
      <c r="P13" s="448"/>
      <c r="Q13" s="450"/>
      <c r="R13" s="449"/>
      <c r="S13" s="448"/>
      <c r="T13" s="450"/>
      <c r="U13" s="449"/>
      <c r="V13" s="451"/>
      <c r="W13" s="368"/>
      <c r="X13" s="369" t="s">
        <v>156</v>
      </c>
      <c r="Y13" s="370">
        <v>47546</v>
      </c>
      <c r="Z13" s="370">
        <v>59478</v>
      </c>
      <c r="AA13" s="371">
        <v>45017</v>
      </c>
      <c r="AB13" s="370" t="s">
        <v>155</v>
      </c>
      <c r="AD13" s="372" t="s">
        <v>156</v>
      </c>
      <c r="AE13" s="373">
        <v>59382</v>
      </c>
      <c r="AF13" s="373">
        <v>52449</v>
      </c>
      <c r="AG13" s="374">
        <v>45008</v>
      </c>
      <c r="AH13" s="373" t="s">
        <v>155</v>
      </c>
      <c r="AJ13" s="375" t="s">
        <v>156</v>
      </c>
      <c r="AK13" s="376">
        <v>47516</v>
      </c>
      <c r="AL13" s="376">
        <v>51964</v>
      </c>
      <c r="AM13" s="377">
        <v>44927</v>
      </c>
      <c r="AN13" s="376" t="s">
        <v>155</v>
      </c>
    </row>
    <row r="14" spans="1:40" ht="21" customHeight="1" thickBot="1">
      <c r="A14" s="358">
        <v>7</v>
      </c>
      <c r="B14" s="473" t="s">
        <v>53</v>
      </c>
      <c r="C14" s="359" t="s">
        <v>54</v>
      </c>
      <c r="D14" s="360" t="s">
        <v>151</v>
      </c>
      <c r="E14" s="447">
        <v>26600.791730000001</v>
      </c>
      <c r="F14" s="448">
        <v>33090.208019999998</v>
      </c>
      <c r="G14" s="448">
        <v>34949.360139999997</v>
      </c>
      <c r="H14" s="449">
        <v>34621.363619999996</v>
      </c>
      <c r="I14" s="480">
        <v>32097.764999999999</v>
      </c>
      <c r="J14" s="447">
        <f>30920969/1000</f>
        <v>30920.969000000001</v>
      </c>
      <c r="K14" s="447">
        <f>32830165/1000</f>
        <v>32830.165000000001</v>
      </c>
      <c r="L14" s="464">
        <f>Z14/1000</f>
        <v>38932.728000000003</v>
      </c>
      <c r="M14" s="483">
        <f>29342400/1000</f>
        <v>29342.400000000001</v>
      </c>
      <c r="N14" s="447"/>
      <c r="O14" s="448"/>
      <c r="P14" s="448"/>
      <c r="Q14" s="450"/>
      <c r="R14" s="449"/>
      <c r="S14" s="448"/>
      <c r="T14" s="450"/>
      <c r="U14" s="449"/>
      <c r="V14" s="451"/>
      <c r="W14" s="368"/>
      <c r="X14" s="369" t="s">
        <v>157</v>
      </c>
      <c r="Y14" s="370">
        <v>29342400</v>
      </c>
      <c r="Z14" s="370">
        <v>38932728</v>
      </c>
      <c r="AA14" s="371">
        <v>45017</v>
      </c>
      <c r="AB14" s="370" t="s">
        <v>158</v>
      </c>
      <c r="AD14" s="372" t="s">
        <v>157</v>
      </c>
      <c r="AE14" s="373">
        <v>38932728</v>
      </c>
      <c r="AF14" s="373">
        <v>32830165</v>
      </c>
      <c r="AG14" s="374">
        <v>45008</v>
      </c>
      <c r="AH14" s="373" t="s">
        <v>158</v>
      </c>
      <c r="AJ14" s="375" t="s">
        <v>157</v>
      </c>
      <c r="AK14" s="376">
        <v>30920969</v>
      </c>
      <c r="AL14" s="376">
        <v>32097765</v>
      </c>
      <c r="AM14" s="377">
        <v>44927</v>
      </c>
      <c r="AN14" s="376" t="s">
        <v>158</v>
      </c>
    </row>
    <row r="15" spans="1:40" ht="21" customHeight="1" thickBot="1">
      <c r="A15" s="358">
        <v>8</v>
      </c>
      <c r="B15" s="473" t="s">
        <v>55</v>
      </c>
      <c r="C15" s="359" t="s">
        <v>56</v>
      </c>
      <c r="D15" s="360" t="s">
        <v>159</v>
      </c>
      <c r="E15" s="447">
        <v>3266.9</v>
      </c>
      <c r="F15" s="448">
        <v>2753.3999999999996</v>
      </c>
      <c r="G15" s="448">
        <v>3299.8</v>
      </c>
      <c r="H15" s="449">
        <v>3227.6</v>
      </c>
      <c r="I15" s="447">
        <v>3060</v>
      </c>
      <c r="J15" s="447">
        <v>3060</v>
      </c>
      <c r="K15" s="447">
        <f>214*10</f>
        <v>2140</v>
      </c>
      <c r="L15" s="447">
        <f>316*10</f>
        <v>3160</v>
      </c>
      <c r="M15" s="483">
        <f>295*10</f>
        <v>2950</v>
      </c>
      <c r="N15" s="447">
        <f>284*10</f>
        <v>2840</v>
      </c>
      <c r="O15" s="448"/>
      <c r="P15" s="448"/>
      <c r="Q15" s="450"/>
      <c r="R15" s="449"/>
      <c r="S15" s="448"/>
      <c r="T15" s="450"/>
      <c r="U15" s="449"/>
      <c r="V15" s="451"/>
      <c r="X15" s="369" t="s">
        <v>160</v>
      </c>
      <c r="Y15" s="370">
        <v>284</v>
      </c>
      <c r="Z15" s="370">
        <v>295</v>
      </c>
      <c r="AA15" s="371">
        <v>45047</v>
      </c>
      <c r="AB15" s="370" t="s">
        <v>147</v>
      </c>
      <c r="AD15" s="372" t="s">
        <v>160</v>
      </c>
      <c r="AE15" s="373">
        <v>295</v>
      </c>
      <c r="AF15" s="373">
        <v>316</v>
      </c>
      <c r="AG15" s="374">
        <v>45039</v>
      </c>
      <c r="AH15" s="373" t="s">
        <v>147</v>
      </c>
      <c r="AJ15" s="375" t="s">
        <v>160</v>
      </c>
      <c r="AK15" s="376">
        <v>316</v>
      </c>
      <c r="AL15" s="376">
        <v>214</v>
      </c>
      <c r="AM15" s="377">
        <v>44986</v>
      </c>
      <c r="AN15" s="376" t="s">
        <v>147</v>
      </c>
    </row>
    <row r="16" spans="1:40" ht="21" customHeight="1" thickBot="1">
      <c r="A16" s="358">
        <v>9</v>
      </c>
      <c r="B16" s="473" t="s">
        <v>57</v>
      </c>
      <c r="C16" s="359" t="s">
        <v>128</v>
      </c>
      <c r="D16" s="360" t="s">
        <v>145</v>
      </c>
      <c r="E16" s="447">
        <v>34500</v>
      </c>
      <c r="F16" s="448">
        <v>42220</v>
      </c>
      <c r="G16" s="448">
        <v>40130</v>
      </c>
      <c r="H16" s="449">
        <v>35450</v>
      </c>
      <c r="I16" s="480">
        <v>34480</v>
      </c>
      <c r="J16" s="447">
        <v>32910</v>
      </c>
      <c r="K16" s="447">
        <f>33.88*1000</f>
        <v>33880</v>
      </c>
      <c r="L16" s="447">
        <f>38.38*1000</f>
        <v>38380</v>
      </c>
      <c r="M16" s="483">
        <f>34.74*1000</f>
        <v>34740</v>
      </c>
      <c r="N16" s="447">
        <f>34.98*1000</f>
        <v>34980</v>
      </c>
      <c r="O16" s="448"/>
      <c r="P16" s="448"/>
      <c r="Q16" s="450"/>
      <c r="R16" s="449"/>
      <c r="S16" s="448"/>
      <c r="T16" s="450"/>
      <c r="U16" s="449"/>
      <c r="V16" s="451"/>
      <c r="W16" s="368"/>
      <c r="X16" s="369" t="s">
        <v>161</v>
      </c>
      <c r="Y16" s="370">
        <v>34.979999999999997</v>
      </c>
      <c r="Z16" s="370">
        <v>34.74</v>
      </c>
      <c r="AA16" s="371">
        <v>45047</v>
      </c>
      <c r="AB16" s="370" t="s">
        <v>147</v>
      </c>
      <c r="AD16" s="372" t="s">
        <v>161</v>
      </c>
      <c r="AE16" s="373">
        <v>34.659999999999997</v>
      </c>
      <c r="AF16" s="373">
        <v>38.380000000000003</v>
      </c>
      <c r="AG16" s="374">
        <v>45039</v>
      </c>
      <c r="AH16" s="373" t="s">
        <v>147</v>
      </c>
      <c r="AJ16" s="375" t="s">
        <v>161</v>
      </c>
      <c r="AK16" s="376">
        <v>38.380000000000003</v>
      </c>
      <c r="AL16" s="376">
        <v>33.880000000000003</v>
      </c>
      <c r="AM16" s="377">
        <v>44986</v>
      </c>
      <c r="AN16" s="376" t="s">
        <v>147</v>
      </c>
    </row>
    <row r="17" spans="1:40" ht="21" customHeight="1" thickBot="1">
      <c r="A17" s="358">
        <v>10</v>
      </c>
      <c r="B17" s="473" t="s">
        <v>59</v>
      </c>
      <c r="C17" s="359" t="s">
        <v>60</v>
      </c>
      <c r="D17" s="360" t="s">
        <v>162</v>
      </c>
      <c r="E17" s="447">
        <v>6331.8</v>
      </c>
      <c r="F17" s="448">
        <v>8460.0300000000007</v>
      </c>
      <c r="G17" s="448">
        <v>8614.67</v>
      </c>
      <c r="H17" s="449">
        <v>8820.2099999999991</v>
      </c>
      <c r="I17" s="480">
        <v>8787</v>
      </c>
      <c r="J17" s="447">
        <v>6551</v>
      </c>
      <c r="K17" s="447">
        <v>7655</v>
      </c>
      <c r="L17" s="447">
        <v>8824</v>
      </c>
      <c r="M17" s="483">
        <v>8288</v>
      </c>
      <c r="N17" s="447">
        <v>7293</v>
      </c>
      <c r="O17" s="448"/>
      <c r="P17" s="448"/>
      <c r="Q17" s="450"/>
      <c r="R17" s="449"/>
      <c r="S17" s="448"/>
      <c r="T17" s="450"/>
      <c r="U17" s="449"/>
      <c r="V17" s="451"/>
      <c r="W17" s="368"/>
      <c r="X17" s="369" t="s">
        <v>163</v>
      </c>
      <c r="Y17" s="370">
        <v>7293</v>
      </c>
      <c r="Z17" s="370">
        <v>8288</v>
      </c>
      <c r="AA17" s="371">
        <v>45047</v>
      </c>
      <c r="AB17" s="370" t="s">
        <v>164</v>
      </c>
      <c r="AD17" s="372" t="s">
        <v>163</v>
      </c>
      <c r="AE17" s="373">
        <v>8288</v>
      </c>
      <c r="AF17" s="373">
        <v>8824</v>
      </c>
      <c r="AG17" s="374">
        <v>45039</v>
      </c>
      <c r="AH17" s="373" t="s">
        <v>164</v>
      </c>
      <c r="AJ17" s="375" t="s">
        <v>163</v>
      </c>
      <c r="AK17" s="376">
        <v>7655</v>
      </c>
      <c r="AL17" s="376">
        <v>6551</v>
      </c>
      <c r="AM17" s="377">
        <v>44958</v>
      </c>
      <c r="AN17" s="376" t="s">
        <v>164</v>
      </c>
    </row>
    <row r="18" spans="1:40" ht="21" customHeight="1" thickBot="1">
      <c r="A18" s="358">
        <v>11</v>
      </c>
      <c r="B18" s="473" t="s">
        <v>61</v>
      </c>
      <c r="C18" s="359" t="s">
        <v>129</v>
      </c>
      <c r="D18" s="360" t="s">
        <v>145</v>
      </c>
      <c r="E18" s="447">
        <v>55458.68</v>
      </c>
      <c r="F18" s="448">
        <v>63794.92</v>
      </c>
      <c r="G18" s="448">
        <v>57683.73</v>
      </c>
      <c r="H18" s="449">
        <v>57447.91</v>
      </c>
      <c r="I18" s="480">
        <v>54990</v>
      </c>
      <c r="J18" s="447">
        <v>46270</v>
      </c>
      <c r="K18" s="447">
        <v>50100</v>
      </c>
      <c r="L18" s="447">
        <v>55120</v>
      </c>
      <c r="M18" s="483">
        <v>49600</v>
      </c>
      <c r="N18" s="447">
        <v>52240</v>
      </c>
      <c r="O18" s="448"/>
      <c r="P18" s="448"/>
      <c r="Q18" s="450"/>
      <c r="R18" s="449"/>
      <c r="S18" s="448"/>
      <c r="T18" s="450"/>
      <c r="U18" s="449"/>
      <c r="V18" s="451"/>
      <c r="W18" s="368"/>
      <c r="X18" s="369" t="s">
        <v>165</v>
      </c>
      <c r="Y18" s="370">
        <v>52240</v>
      </c>
      <c r="Z18" s="370">
        <v>49600</v>
      </c>
      <c r="AA18" s="371">
        <v>45047</v>
      </c>
      <c r="AB18" s="370" t="s">
        <v>166</v>
      </c>
      <c r="AD18" s="372" t="s">
        <v>165</v>
      </c>
      <c r="AE18" s="373">
        <v>49600</v>
      </c>
      <c r="AF18" s="373">
        <v>55120</v>
      </c>
      <c r="AG18" s="374">
        <v>45039</v>
      </c>
      <c r="AH18" s="373" t="s">
        <v>166</v>
      </c>
      <c r="AJ18" s="375" t="s">
        <v>165</v>
      </c>
      <c r="AK18" s="376">
        <v>55120</v>
      </c>
      <c r="AL18" s="376">
        <v>50100</v>
      </c>
      <c r="AM18" s="377">
        <v>44986</v>
      </c>
      <c r="AN18" s="376" t="s">
        <v>166</v>
      </c>
    </row>
    <row r="19" spans="1:40" ht="21" customHeight="1" thickBot="1">
      <c r="A19" s="358">
        <v>12</v>
      </c>
      <c r="B19" s="473" t="s">
        <v>63</v>
      </c>
      <c r="C19" s="359" t="s">
        <v>64</v>
      </c>
      <c r="D19" s="360" t="s">
        <v>167</v>
      </c>
      <c r="E19" s="447">
        <v>49957</v>
      </c>
      <c r="F19" s="448">
        <v>50740</v>
      </c>
      <c r="G19" s="448">
        <v>61609</v>
      </c>
      <c r="H19" s="449">
        <v>60634</v>
      </c>
      <c r="I19" s="480">
        <v>58063</v>
      </c>
      <c r="J19" s="447">
        <v>58743</v>
      </c>
      <c r="K19" s="447">
        <v>57118</v>
      </c>
      <c r="L19" s="447">
        <v>59138</v>
      </c>
      <c r="M19" s="483">
        <v>56177</v>
      </c>
      <c r="N19" s="447"/>
      <c r="O19" s="448"/>
      <c r="P19" s="448"/>
      <c r="Q19" s="450"/>
      <c r="R19" s="449"/>
      <c r="S19" s="448"/>
      <c r="T19" s="450"/>
      <c r="U19" s="449"/>
      <c r="V19" s="451"/>
      <c r="W19" s="368"/>
      <c r="X19" s="369" t="s">
        <v>168</v>
      </c>
      <c r="Y19" s="370">
        <v>56177</v>
      </c>
      <c r="Z19" s="370">
        <v>59138</v>
      </c>
      <c r="AA19" s="371">
        <v>45017</v>
      </c>
      <c r="AB19" s="370" t="s">
        <v>169</v>
      </c>
      <c r="AD19" s="372" t="s">
        <v>168</v>
      </c>
      <c r="AE19" s="373">
        <v>59299</v>
      </c>
      <c r="AF19" s="373">
        <v>57118</v>
      </c>
      <c r="AG19" s="374">
        <v>45008</v>
      </c>
      <c r="AH19" s="373" t="s">
        <v>169</v>
      </c>
      <c r="AJ19" s="375" t="s">
        <v>168</v>
      </c>
      <c r="AK19" s="376">
        <v>57043</v>
      </c>
      <c r="AL19" s="376">
        <v>58743</v>
      </c>
      <c r="AM19" s="377">
        <v>44958</v>
      </c>
      <c r="AN19" s="376" t="s">
        <v>169</v>
      </c>
    </row>
    <row r="20" spans="1:40" ht="21" customHeight="1" thickBot="1">
      <c r="A20" s="358">
        <v>13</v>
      </c>
      <c r="B20" s="473" t="s">
        <v>65</v>
      </c>
      <c r="C20" s="359" t="s">
        <v>170</v>
      </c>
      <c r="D20" s="360" t="s">
        <v>145</v>
      </c>
      <c r="E20" s="447">
        <v>19173.7</v>
      </c>
      <c r="F20" s="448">
        <v>26497.48</v>
      </c>
      <c r="G20" s="448">
        <v>26150.12</v>
      </c>
      <c r="H20" s="449">
        <v>24777.18</v>
      </c>
      <c r="I20" s="480">
        <v>23828</v>
      </c>
      <c r="J20" s="447">
        <v>22324</v>
      </c>
      <c r="K20" s="447">
        <v>21382</v>
      </c>
      <c r="L20" s="447">
        <v>23417</v>
      </c>
      <c r="M20" s="483">
        <v>19284</v>
      </c>
      <c r="N20" s="447">
        <v>21716</v>
      </c>
      <c r="O20" s="448"/>
      <c r="P20" s="448"/>
      <c r="Q20" s="450"/>
      <c r="R20" s="449"/>
      <c r="S20" s="448"/>
      <c r="T20" s="450"/>
      <c r="U20" s="449"/>
      <c r="V20" s="451"/>
      <c r="W20" s="368"/>
      <c r="X20" s="369" t="s">
        <v>171</v>
      </c>
      <c r="Y20" s="370">
        <v>21716</v>
      </c>
      <c r="Z20" s="370">
        <v>19284</v>
      </c>
      <c r="AA20" s="371">
        <v>45047</v>
      </c>
      <c r="AB20" s="370" t="s">
        <v>166</v>
      </c>
      <c r="AD20" s="372" t="s">
        <v>171</v>
      </c>
      <c r="AE20" s="373">
        <v>19290</v>
      </c>
      <c r="AF20" s="373">
        <v>23417</v>
      </c>
      <c r="AG20" s="374">
        <v>45039</v>
      </c>
      <c r="AH20" s="373" t="s">
        <v>166</v>
      </c>
      <c r="AJ20" s="375" t="s">
        <v>171</v>
      </c>
      <c r="AK20" s="376">
        <v>23495</v>
      </c>
      <c r="AL20" s="376">
        <v>21382</v>
      </c>
      <c r="AM20" s="377">
        <v>44986</v>
      </c>
      <c r="AN20" s="376" t="s">
        <v>166</v>
      </c>
    </row>
    <row r="21" spans="1:40" ht="21" customHeight="1" thickBot="1">
      <c r="A21" s="358">
        <v>14</v>
      </c>
      <c r="B21" s="473" t="s">
        <v>67</v>
      </c>
      <c r="C21" s="359" t="s">
        <v>131</v>
      </c>
      <c r="D21" s="360" t="s">
        <v>145</v>
      </c>
      <c r="E21" s="447">
        <v>21258.639999999999</v>
      </c>
      <c r="F21" s="448">
        <v>28859.63</v>
      </c>
      <c r="G21" s="448">
        <v>26553.06</v>
      </c>
      <c r="H21" s="449">
        <v>24919.3</v>
      </c>
      <c r="I21" s="480">
        <v>21719</v>
      </c>
      <c r="J21" s="447">
        <v>20250</v>
      </c>
      <c r="K21" s="447">
        <v>22376</v>
      </c>
      <c r="L21" s="447">
        <v>27654</v>
      </c>
      <c r="M21" s="483">
        <v>21723</v>
      </c>
      <c r="N21" s="447"/>
      <c r="O21" s="448"/>
      <c r="P21" s="448"/>
      <c r="Q21" s="450"/>
      <c r="R21" s="449"/>
      <c r="S21" s="448"/>
      <c r="T21" s="450"/>
      <c r="U21" s="449"/>
      <c r="V21" s="451"/>
      <c r="W21" s="368"/>
      <c r="X21" s="369" t="s">
        <v>172</v>
      </c>
      <c r="Y21" s="370">
        <v>21723</v>
      </c>
      <c r="Z21" s="370">
        <v>27654</v>
      </c>
      <c r="AA21" s="371">
        <v>45017</v>
      </c>
      <c r="AB21" s="370" t="s">
        <v>166</v>
      </c>
      <c r="AD21" s="372" t="s">
        <v>172</v>
      </c>
      <c r="AE21" s="373">
        <v>27654</v>
      </c>
      <c r="AF21" s="373">
        <v>22376</v>
      </c>
      <c r="AG21" s="374">
        <v>45008</v>
      </c>
      <c r="AH21" s="373" t="s">
        <v>166</v>
      </c>
      <c r="AJ21" s="375" t="s">
        <v>172</v>
      </c>
      <c r="AK21" s="376">
        <v>22376</v>
      </c>
      <c r="AL21" s="376">
        <v>20250</v>
      </c>
      <c r="AM21" s="377">
        <v>44958</v>
      </c>
      <c r="AN21" s="376" t="s">
        <v>166</v>
      </c>
    </row>
    <row r="22" spans="1:40" ht="21" customHeight="1" thickBot="1">
      <c r="A22" s="358">
        <v>15</v>
      </c>
      <c r="B22" s="473" t="s">
        <v>69</v>
      </c>
      <c r="C22" s="359" t="s">
        <v>173</v>
      </c>
      <c r="D22" s="360" t="s">
        <v>174</v>
      </c>
      <c r="E22" s="447">
        <v>111068</v>
      </c>
      <c r="F22" s="448">
        <v>131559.5</v>
      </c>
      <c r="G22" s="448">
        <v>146026.29999999999</v>
      </c>
      <c r="H22" s="449">
        <v>144310</v>
      </c>
      <c r="I22" s="480">
        <v>131774</v>
      </c>
      <c r="J22" s="447">
        <v>112655</v>
      </c>
      <c r="K22" s="447">
        <v>112277</v>
      </c>
      <c r="L22" s="447">
        <v>129668</v>
      </c>
      <c r="M22" s="483">
        <v>105424</v>
      </c>
      <c r="N22" s="447"/>
      <c r="O22" s="448"/>
      <c r="P22" s="448"/>
      <c r="Q22" s="450"/>
      <c r="R22" s="449"/>
      <c r="S22" s="448"/>
      <c r="T22" s="450"/>
      <c r="U22" s="449"/>
      <c r="V22" s="451"/>
      <c r="W22" s="368"/>
      <c r="X22" s="369" t="s">
        <v>175</v>
      </c>
      <c r="Y22" s="370">
        <v>105424</v>
      </c>
      <c r="Z22" s="370">
        <v>129668</v>
      </c>
      <c r="AA22" s="371">
        <v>45017</v>
      </c>
      <c r="AB22" s="370" t="s">
        <v>176</v>
      </c>
      <c r="AD22" s="372" t="s">
        <v>175</v>
      </c>
      <c r="AE22" s="373">
        <v>105424</v>
      </c>
      <c r="AF22" s="373">
        <v>129668</v>
      </c>
      <c r="AG22" s="374">
        <v>45039</v>
      </c>
      <c r="AH22" s="373" t="s">
        <v>176</v>
      </c>
      <c r="AJ22" s="375" t="s">
        <v>175</v>
      </c>
      <c r="AK22" s="376">
        <v>112277</v>
      </c>
      <c r="AL22" s="376">
        <v>112655</v>
      </c>
      <c r="AM22" s="377">
        <v>44958</v>
      </c>
      <c r="AN22" s="376" t="s">
        <v>176</v>
      </c>
    </row>
    <row r="23" spans="1:40" ht="21" customHeight="1">
      <c r="A23" s="388">
        <v>16</v>
      </c>
      <c r="B23" s="474" t="s">
        <v>71</v>
      </c>
      <c r="C23" s="389" t="s">
        <v>96</v>
      </c>
      <c r="D23" s="390" t="s">
        <v>177</v>
      </c>
      <c r="E23" s="452">
        <v>56467.8</v>
      </c>
      <c r="F23" s="453">
        <v>58794.25</v>
      </c>
      <c r="G23" s="453">
        <v>63910.54</v>
      </c>
      <c r="H23" s="454">
        <v>61137.2</v>
      </c>
      <c r="I23" s="481">
        <v>54419</v>
      </c>
      <c r="J23" s="452">
        <v>54682</v>
      </c>
      <c r="K23" s="452">
        <v>51523</v>
      </c>
      <c r="L23" s="452">
        <v>55103</v>
      </c>
      <c r="M23" s="484">
        <v>52446</v>
      </c>
      <c r="N23" s="452">
        <v>49989</v>
      </c>
      <c r="O23" s="453"/>
      <c r="P23" s="453"/>
      <c r="Q23" s="455"/>
      <c r="R23" s="454"/>
      <c r="S23" s="453"/>
      <c r="T23" s="455"/>
      <c r="U23" s="454"/>
      <c r="V23" s="456"/>
      <c r="W23" s="368"/>
      <c r="X23" s="369" t="s">
        <v>178</v>
      </c>
      <c r="Y23" s="370">
        <v>49989</v>
      </c>
      <c r="Z23" s="370">
        <v>52446</v>
      </c>
      <c r="AA23" s="371">
        <v>45047</v>
      </c>
      <c r="AB23" s="370" t="s">
        <v>179</v>
      </c>
      <c r="AD23" s="372" t="s">
        <v>178</v>
      </c>
      <c r="AE23" s="373">
        <v>52485</v>
      </c>
      <c r="AF23" s="373">
        <v>55103</v>
      </c>
      <c r="AG23" s="374">
        <v>45039</v>
      </c>
      <c r="AH23" s="373" t="s">
        <v>179</v>
      </c>
      <c r="AJ23" s="375" t="s">
        <v>178</v>
      </c>
      <c r="AK23" s="376">
        <v>55097</v>
      </c>
      <c r="AL23" s="376">
        <v>51523</v>
      </c>
      <c r="AM23" s="377">
        <v>44986</v>
      </c>
      <c r="AN23" s="376" t="s">
        <v>179</v>
      </c>
    </row>
    <row r="24" spans="1:40" ht="21" hidden="1" customHeight="1">
      <c r="A24" s="430"/>
      <c r="B24" s="431"/>
      <c r="C24" s="431"/>
      <c r="D24" s="432"/>
      <c r="E24" s="433"/>
      <c r="F24" s="434"/>
      <c r="G24" s="434"/>
      <c r="H24" s="435"/>
      <c r="I24" s="435"/>
      <c r="J24" s="433"/>
      <c r="K24" s="434"/>
      <c r="L24" s="434"/>
      <c r="M24" s="436"/>
      <c r="N24" s="433"/>
      <c r="O24" s="434"/>
      <c r="P24" s="434"/>
      <c r="Q24" s="437"/>
      <c r="R24" s="435"/>
      <c r="S24" s="434"/>
      <c r="T24" s="437"/>
      <c r="U24" s="378"/>
      <c r="V24" s="438"/>
      <c r="W24" s="368"/>
    </row>
    <row r="25" spans="1:40" ht="21" hidden="1" customHeight="1">
      <c r="A25" s="358"/>
      <c r="B25" s="359"/>
      <c r="C25" s="359"/>
      <c r="D25" s="360"/>
      <c r="E25" s="361"/>
      <c r="F25" s="362"/>
      <c r="G25" s="362"/>
      <c r="H25" s="363"/>
      <c r="I25" s="363"/>
      <c r="J25" s="361"/>
      <c r="K25" s="362"/>
      <c r="L25" s="362"/>
      <c r="M25" s="364"/>
      <c r="N25" s="361"/>
      <c r="O25" s="362"/>
      <c r="P25" s="362"/>
      <c r="Q25" s="365"/>
      <c r="R25" s="363"/>
      <c r="S25" s="362"/>
      <c r="T25" s="365"/>
      <c r="U25" s="378"/>
      <c r="V25" s="367"/>
      <c r="W25" s="368"/>
    </row>
    <row r="26" spans="1:40" ht="21" hidden="1" customHeight="1">
      <c r="A26" s="358"/>
      <c r="B26" s="359"/>
      <c r="C26" s="359"/>
      <c r="D26" s="360"/>
      <c r="E26" s="361"/>
      <c r="F26" s="362"/>
      <c r="G26" s="362"/>
      <c r="H26" s="363"/>
      <c r="I26" s="363"/>
      <c r="J26" s="361"/>
      <c r="K26" s="362"/>
      <c r="L26" s="362"/>
      <c r="M26" s="364"/>
      <c r="N26" s="361"/>
      <c r="O26" s="362"/>
      <c r="P26" s="362"/>
      <c r="Q26" s="365"/>
      <c r="R26" s="363"/>
      <c r="S26" s="362"/>
      <c r="T26" s="365"/>
      <c r="U26" s="378"/>
      <c r="V26" s="367"/>
      <c r="W26" s="368"/>
      <c r="X26" s="368"/>
    </row>
    <row r="27" spans="1:40" ht="21" hidden="1" customHeight="1">
      <c r="A27" s="358"/>
      <c r="B27" s="359"/>
      <c r="C27" s="359"/>
      <c r="D27" s="360"/>
      <c r="E27" s="361"/>
      <c r="F27" s="362"/>
      <c r="G27" s="362"/>
      <c r="H27" s="363"/>
      <c r="I27" s="363"/>
      <c r="J27" s="361"/>
      <c r="K27" s="362"/>
      <c r="L27" s="362"/>
      <c r="M27" s="364"/>
      <c r="N27" s="361"/>
      <c r="O27" s="362"/>
      <c r="P27" s="362"/>
      <c r="Q27" s="365"/>
      <c r="R27" s="363"/>
      <c r="S27" s="362"/>
      <c r="T27" s="365"/>
      <c r="U27" s="378"/>
      <c r="V27" s="367"/>
      <c r="W27" s="368"/>
      <c r="X27" s="379">
        <v>45096</v>
      </c>
      <c r="AD27" s="380">
        <v>45074</v>
      </c>
      <c r="AJ27" s="380">
        <v>45033</v>
      </c>
    </row>
    <row r="28" spans="1:40" ht="21" hidden="1" customHeight="1">
      <c r="A28" s="358"/>
      <c r="B28" s="359"/>
      <c r="C28" s="359"/>
      <c r="D28" s="360"/>
      <c r="E28" s="361"/>
      <c r="F28" s="362"/>
      <c r="G28" s="362"/>
      <c r="H28" s="363"/>
      <c r="I28" s="363"/>
      <c r="J28" s="361"/>
      <c r="K28" s="362"/>
      <c r="L28" s="362"/>
      <c r="M28" s="364"/>
      <c r="N28" s="361"/>
      <c r="O28" s="362"/>
      <c r="P28" s="362"/>
      <c r="Q28" s="365"/>
      <c r="R28" s="363"/>
      <c r="S28" s="362"/>
      <c r="T28" s="365"/>
      <c r="U28" s="378"/>
      <c r="V28" s="367"/>
      <c r="W28" s="368"/>
      <c r="X28" s="368"/>
    </row>
    <row r="29" spans="1:40" ht="21" hidden="1" customHeight="1">
      <c r="A29" s="358"/>
      <c r="B29" s="359"/>
      <c r="C29" s="359"/>
      <c r="D29" s="360"/>
      <c r="E29" s="361"/>
      <c r="F29" s="362"/>
      <c r="G29" s="362"/>
      <c r="H29" s="363"/>
      <c r="I29" s="363"/>
      <c r="J29" s="361"/>
      <c r="K29" s="362"/>
      <c r="L29" s="362"/>
      <c r="M29" s="364"/>
      <c r="N29" s="361"/>
      <c r="O29" s="362"/>
      <c r="P29" s="362"/>
      <c r="Q29" s="365"/>
      <c r="R29" s="363"/>
      <c r="S29" s="362"/>
      <c r="T29" s="365"/>
      <c r="U29" s="378"/>
      <c r="V29" s="367"/>
      <c r="W29" s="368"/>
      <c r="X29" s="368"/>
    </row>
    <row r="30" spans="1:40" ht="21" hidden="1" customHeight="1">
      <c r="A30" s="358"/>
      <c r="B30" s="359"/>
      <c r="C30" s="359"/>
      <c r="D30" s="360"/>
      <c r="E30" s="361"/>
      <c r="F30" s="362"/>
      <c r="G30" s="362"/>
      <c r="H30" s="363"/>
      <c r="I30" s="363"/>
      <c r="J30" s="361"/>
      <c r="K30" s="362"/>
      <c r="L30" s="362"/>
      <c r="M30" s="364"/>
      <c r="N30" s="361"/>
      <c r="O30" s="362"/>
      <c r="P30" s="362"/>
      <c r="Q30" s="365"/>
      <c r="R30" s="363"/>
      <c r="S30" s="362"/>
      <c r="T30" s="365"/>
      <c r="U30" s="378"/>
      <c r="V30" s="367"/>
      <c r="W30" s="368"/>
      <c r="X30" s="368"/>
    </row>
    <row r="31" spans="1:40" ht="21" hidden="1" customHeight="1">
      <c r="A31" s="358"/>
      <c r="B31" s="359"/>
      <c r="C31" s="359"/>
      <c r="D31" s="360"/>
      <c r="E31" s="361"/>
      <c r="F31" s="362"/>
      <c r="G31" s="362"/>
      <c r="H31" s="363"/>
      <c r="I31" s="363"/>
      <c r="J31" s="361"/>
      <c r="K31" s="362"/>
      <c r="L31" s="362"/>
      <c r="M31" s="364"/>
      <c r="N31" s="361"/>
      <c r="O31" s="362"/>
      <c r="P31" s="362"/>
      <c r="Q31" s="365"/>
      <c r="R31" s="363"/>
      <c r="S31" s="362"/>
      <c r="T31" s="365"/>
      <c r="U31" s="381"/>
      <c r="V31" s="367"/>
      <c r="W31" s="368"/>
      <c r="X31" s="368"/>
    </row>
    <row r="32" spans="1:40" ht="21" hidden="1" customHeight="1">
      <c r="A32" s="358"/>
      <c r="B32" s="359"/>
      <c r="C32" s="359"/>
      <c r="D32" s="360"/>
      <c r="E32" s="361"/>
      <c r="F32" s="362"/>
      <c r="G32" s="362"/>
      <c r="H32" s="363"/>
      <c r="I32" s="363"/>
      <c r="J32" s="361"/>
      <c r="K32" s="362"/>
      <c r="L32" s="362"/>
      <c r="M32" s="364"/>
      <c r="N32" s="361"/>
      <c r="O32" s="362"/>
      <c r="P32" s="362"/>
      <c r="Q32" s="365"/>
      <c r="R32" s="363"/>
      <c r="S32" s="362"/>
      <c r="T32" s="365"/>
      <c r="U32" s="381"/>
      <c r="V32" s="367"/>
      <c r="W32" s="368"/>
      <c r="X32" s="368"/>
    </row>
    <row r="33" spans="1:24" ht="21" hidden="1" customHeight="1">
      <c r="A33" s="358"/>
      <c r="B33" s="359"/>
      <c r="C33" s="359"/>
      <c r="D33" s="360"/>
      <c r="E33" s="361"/>
      <c r="F33" s="362"/>
      <c r="G33" s="362"/>
      <c r="H33" s="363"/>
      <c r="I33" s="363"/>
      <c r="J33" s="361"/>
      <c r="K33" s="362"/>
      <c r="L33" s="362"/>
      <c r="M33" s="364"/>
      <c r="N33" s="361"/>
      <c r="O33" s="362"/>
      <c r="P33" s="362"/>
      <c r="Q33" s="365"/>
      <c r="R33" s="363"/>
      <c r="S33" s="362"/>
      <c r="T33" s="365"/>
      <c r="U33" s="381"/>
      <c r="V33" s="367"/>
      <c r="W33" s="368"/>
      <c r="X33" s="368"/>
    </row>
    <row r="34" spans="1:24" ht="21" hidden="1" customHeight="1">
      <c r="A34" s="358"/>
      <c r="B34" s="359"/>
      <c r="C34" s="359"/>
      <c r="D34" s="360"/>
      <c r="E34" s="361"/>
      <c r="F34" s="362"/>
      <c r="G34" s="362"/>
      <c r="H34" s="363"/>
      <c r="I34" s="363"/>
      <c r="J34" s="361"/>
      <c r="K34" s="362"/>
      <c r="L34" s="362"/>
      <c r="M34" s="364"/>
      <c r="N34" s="361"/>
      <c r="O34" s="362"/>
      <c r="P34" s="362"/>
      <c r="Q34" s="365"/>
      <c r="R34" s="363"/>
      <c r="S34" s="362"/>
      <c r="T34" s="365"/>
      <c r="U34" s="381"/>
      <c r="V34" s="367"/>
      <c r="W34" s="368"/>
      <c r="X34" s="368"/>
    </row>
    <row r="35" spans="1:24" ht="21" hidden="1" customHeight="1">
      <c r="A35" s="358"/>
      <c r="B35" s="359"/>
      <c r="C35" s="359"/>
      <c r="D35" s="360"/>
      <c r="E35" s="361"/>
      <c r="F35" s="362"/>
      <c r="G35" s="362"/>
      <c r="H35" s="363"/>
      <c r="I35" s="363"/>
      <c r="J35" s="361"/>
      <c r="K35" s="362"/>
      <c r="L35" s="362"/>
      <c r="M35" s="364"/>
      <c r="N35" s="361"/>
      <c r="O35" s="362"/>
      <c r="P35" s="362"/>
      <c r="Q35" s="365"/>
      <c r="R35" s="363"/>
      <c r="S35" s="362"/>
      <c r="T35" s="365"/>
      <c r="U35" s="381"/>
      <c r="V35" s="367"/>
      <c r="W35" s="368"/>
      <c r="X35" s="368"/>
    </row>
    <row r="36" spans="1:24" ht="21" hidden="1" customHeight="1">
      <c r="A36" s="358"/>
      <c r="B36" s="359"/>
      <c r="C36" s="359"/>
      <c r="D36" s="360"/>
      <c r="E36" s="361"/>
      <c r="F36" s="362"/>
      <c r="G36" s="362"/>
      <c r="H36" s="363"/>
      <c r="I36" s="363"/>
      <c r="J36" s="361"/>
      <c r="K36" s="362"/>
      <c r="L36" s="362"/>
      <c r="M36" s="364"/>
      <c r="N36" s="361"/>
      <c r="O36" s="362"/>
      <c r="P36" s="362"/>
      <c r="Q36" s="365"/>
      <c r="R36" s="363"/>
      <c r="S36" s="362"/>
      <c r="T36" s="365"/>
      <c r="U36" s="381"/>
      <c r="V36" s="367"/>
      <c r="W36" s="368"/>
      <c r="X36" s="368"/>
    </row>
    <row r="37" spans="1:24" ht="21" hidden="1" customHeight="1">
      <c r="A37" s="358"/>
      <c r="B37" s="359"/>
      <c r="C37" s="359"/>
      <c r="D37" s="360"/>
      <c r="E37" s="361"/>
      <c r="F37" s="362"/>
      <c r="G37" s="362"/>
      <c r="H37" s="363"/>
      <c r="I37" s="363"/>
      <c r="J37" s="361"/>
      <c r="K37" s="362"/>
      <c r="L37" s="362"/>
      <c r="M37" s="364"/>
      <c r="N37" s="361"/>
      <c r="O37" s="362"/>
      <c r="P37" s="362"/>
      <c r="Q37" s="365"/>
      <c r="R37" s="363"/>
      <c r="S37" s="362"/>
      <c r="T37" s="365"/>
      <c r="U37" s="381"/>
      <c r="V37" s="367"/>
      <c r="W37" s="368"/>
      <c r="X37" s="368"/>
    </row>
    <row r="38" spans="1:24" ht="21" hidden="1" customHeight="1">
      <c r="A38" s="358"/>
      <c r="B38" s="359"/>
      <c r="C38" s="359"/>
      <c r="D38" s="360"/>
      <c r="E38" s="361"/>
      <c r="F38" s="362"/>
      <c r="G38" s="362"/>
      <c r="H38" s="363"/>
      <c r="I38" s="363"/>
      <c r="J38" s="361"/>
      <c r="K38" s="362"/>
      <c r="L38" s="362"/>
      <c r="M38" s="364"/>
      <c r="N38" s="361"/>
      <c r="O38" s="362"/>
      <c r="P38" s="362"/>
      <c r="Q38" s="365"/>
      <c r="R38" s="363"/>
      <c r="S38" s="362"/>
      <c r="T38" s="365"/>
      <c r="U38" s="381"/>
      <c r="V38" s="367"/>
      <c r="W38" s="368"/>
      <c r="X38" s="368"/>
    </row>
    <row r="39" spans="1:24" ht="21" hidden="1" customHeight="1">
      <c r="A39" s="358"/>
      <c r="B39" s="359"/>
      <c r="C39" s="359"/>
      <c r="D39" s="360"/>
      <c r="E39" s="361"/>
      <c r="F39" s="362"/>
      <c r="G39" s="362"/>
      <c r="H39" s="363"/>
      <c r="I39" s="363"/>
      <c r="J39" s="361"/>
      <c r="K39" s="362"/>
      <c r="L39" s="362"/>
      <c r="M39" s="364"/>
      <c r="N39" s="361"/>
      <c r="O39" s="362"/>
      <c r="P39" s="362"/>
      <c r="Q39" s="365"/>
      <c r="R39" s="363"/>
      <c r="S39" s="362"/>
      <c r="T39" s="365"/>
      <c r="U39" s="381"/>
      <c r="V39" s="367"/>
      <c r="W39" s="368"/>
      <c r="X39" s="368"/>
    </row>
    <row r="40" spans="1:24" ht="21" hidden="1" customHeight="1">
      <c r="A40" s="358"/>
      <c r="B40" s="359"/>
      <c r="C40" s="359"/>
      <c r="D40" s="360"/>
      <c r="E40" s="361"/>
      <c r="F40" s="362"/>
      <c r="G40" s="362"/>
      <c r="H40" s="363"/>
      <c r="I40" s="363"/>
      <c r="J40" s="361"/>
      <c r="K40" s="362"/>
      <c r="L40" s="362"/>
      <c r="M40" s="364"/>
      <c r="N40" s="361"/>
      <c r="O40" s="362"/>
      <c r="P40" s="362"/>
      <c r="Q40" s="365"/>
      <c r="R40" s="363"/>
      <c r="S40" s="362"/>
      <c r="T40" s="365"/>
      <c r="U40" s="381"/>
      <c r="V40" s="367"/>
      <c r="W40" s="368"/>
      <c r="X40" s="368"/>
    </row>
    <row r="41" spans="1:24" ht="21" hidden="1" customHeight="1">
      <c r="A41" s="358"/>
      <c r="B41" s="359"/>
      <c r="C41" s="359"/>
      <c r="D41" s="360"/>
      <c r="E41" s="361"/>
      <c r="F41" s="362"/>
      <c r="G41" s="362"/>
      <c r="H41" s="363"/>
      <c r="I41" s="363"/>
      <c r="J41" s="361"/>
      <c r="K41" s="362"/>
      <c r="L41" s="362"/>
      <c r="M41" s="364"/>
      <c r="N41" s="361"/>
      <c r="O41" s="362"/>
      <c r="P41" s="362"/>
      <c r="Q41" s="365"/>
      <c r="R41" s="363"/>
      <c r="S41" s="362"/>
      <c r="T41" s="365"/>
      <c r="U41" s="381"/>
      <c r="V41" s="367"/>
      <c r="W41" s="368"/>
      <c r="X41" s="368"/>
    </row>
    <row r="42" spans="1:24" ht="21" hidden="1" customHeight="1">
      <c r="A42" s="358"/>
      <c r="B42" s="359"/>
      <c r="C42" s="359"/>
      <c r="D42" s="360"/>
      <c r="E42" s="361"/>
      <c r="F42" s="362"/>
      <c r="G42" s="362"/>
      <c r="H42" s="363"/>
      <c r="I42" s="363"/>
      <c r="J42" s="361"/>
      <c r="K42" s="362"/>
      <c r="L42" s="362"/>
      <c r="M42" s="364"/>
      <c r="N42" s="361"/>
      <c r="O42" s="362"/>
      <c r="P42" s="362"/>
      <c r="Q42" s="365"/>
      <c r="R42" s="363"/>
      <c r="S42" s="362"/>
      <c r="T42" s="365"/>
      <c r="U42" s="381"/>
      <c r="V42" s="367"/>
      <c r="W42" s="368"/>
      <c r="X42" s="368"/>
    </row>
    <row r="43" spans="1:24" ht="21" hidden="1" customHeight="1">
      <c r="A43" s="358"/>
      <c r="B43" s="359"/>
      <c r="C43" s="359"/>
      <c r="D43" s="360"/>
      <c r="E43" s="361"/>
      <c r="F43" s="362"/>
      <c r="G43" s="362"/>
      <c r="H43" s="363"/>
      <c r="I43" s="363"/>
      <c r="J43" s="361"/>
      <c r="K43" s="362"/>
      <c r="L43" s="362"/>
      <c r="M43" s="364"/>
      <c r="N43" s="361"/>
      <c r="O43" s="362"/>
      <c r="P43" s="362"/>
      <c r="Q43" s="365"/>
      <c r="R43" s="363"/>
      <c r="S43" s="362"/>
      <c r="T43" s="365"/>
      <c r="U43" s="381"/>
      <c r="V43" s="367"/>
      <c r="W43" s="368"/>
      <c r="X43" s="368"/>
    </row>
    <row r="44" spans="1:24" ht="21" hidden="1" customHeight="1">
      <c r="A44" s="358"/>
      <c r="B44" s="359"/>
      <c r="C44" s="359"/>
      <c r="D44" s="360"/>
      <c r="E44" s="361"/>
      <c r="F44" s="362"/>
      <c r="G44" s="362"/>
      <c r="H44" s="363"/>
      <c r="I44" s="363"/>
      <c r="J44" s="361"/>
      <c r="K44" s="362"/>
      <c r="L44" s="362"/>
      <c r="M44" s="364"/>
      <c r="N44" s="361"/>
      <c r="O44" s="362"/>
      <c r="P44" s="362"/>
      <c r="Q44" s="365"/>
      <c r="R44" s="363"/>
      <c r="S44" s="362"/>
      <c r="T44" s="365"/>
      <c r="U44" s="381"/>
      <c r="V44" s="367"/>
      <c r="W44" s="368"/>
      <c r="X44" s="368"/>
    </row>
    <row r="45" spans="1:24" ht="21" hidden="1" customHeight="1">
      <c r="A45" s="358"/>
      <c r="B45" s="359"/>
      <c r="C45" s="359"/>
      <c r="D45" s="360"/>
      <c r="E45" s="361"/>
      <c r="F45" s="382"/>
      <c r="G45" s="382"/>
      <c r="H45" s="383"/>
      <c r="I45" s="383"/>
      <c r="J45" s="361"/>
      <c r="K45" s="382"/>
      <c r="L45" s="382"/>
      <c r="M45" s="384"/>
      <c r="N45" s="361"/>
      <c r="O45" s="382"/>
      <c r="P45" s="382"/>
      <c r="Q45" s="385"/>
      <c r="R45" s="383"/>
      <c r="S45" s="382"/>
      <c r="T45" s="385"/>
      <c r="U45" s="386"/>
      <c r="V45" s="367"/>
      <c r="W45" s="368"/>
      <c r="X45" s="368"/>
    </row>
    <row r="46" spans="1:24" ht="21" hidden="1" customHeight="1">
      <c r="A46" s="358"/>
      <c r="B46" s="359"/>
      <c r="C46" s="359"/>
      <c r="D46" s="360"/>
      <c r="E46" s="361"/>
      <c r="F46" s="382"/>
      <c r="G46" s="382"/>
      <c r="H46" s="383"/>
      <c r="I46" s="383"/>
      <c r="J46" s="361"/>
      <c r="K46" s="382"/>
      <c r="L46" s="382"/>
      <c r="M46" s="384"/>
      <c r="N46" s="361"/>
      <c r="O46" s="382"/>
      <c r="P46" s="382"/>
      <c r="Q46" s="385"/>
      <c r="R46" s="383"/>
      <c r="S46" s="382"/>
      <c r="T46" s="385"/>
      <c r="U46" s="386"/>
      <c r="V46" s="367"/>
      <c r="W46" s="368"/>
      <c r="X46" s="368"/>
    </row>
    <row r="47" spans="1:24" ht="21" hidden="1" customHeight="1">
      <c r="A47" s="358"/>
      <c r="B47" s="359"/>
      <c r="C47" s="359"/>
      <c r="D47" s="360"/>
      <c r="E47" s="361"/>
      <c r="F47" s="382"/>
      <c r="G47" s="382"/>
      <c r="H47" s="383"/>
      <c r="I47" s="383"/>
      <c r="J47" s="361"/>
      <c r="K47" s="382"/>
      <c r="L47" s="382"/>
      <c r="M47" s="384"/>
      <c r="N47" s="361"/>
      <c r="O47" s="382"/>
      <c r="P47" s="382"/>
      <c r="Q47" s="385"/>
      <c r="R47" s="383"/>
      <c r="S47" s="382"/>
      <c r="T47" s="385"/>
      <c r="U47" s="386"/>
      <c r="V47" s="367"/>
      <c r="W47" s="368"/>
      <c r="X47" s="368"/>
    </row>
    <row r="48" spans="1:24" ht="21" hidden="1" customHeight="1">
      <c r="A48" s="358"/>
      <c r="B48" s="359"/>
      <c r="C48" s="359"/>
      <c r="D48" s="360"/>
      <c r="E48" s="361"/>
      <c r="F48" s="382"/>
      <c r="G48" s="382"/>
      <c r="H48" s="383"/>
      <c r="I48" s="383"/>
      <c r="J48" s="361"/>
      <c r="K48" s="382"/>
      <c r="L48" s="382"/>
      <c r="M48" s="384"/>
      <c r="N48" s="361"/>
      <c r="O48" s="382"/>
      <c r="P48" s="382"/>
      <c r="Q48" s="385"/>
      <c r="R48" s="383"/>
      <c r="S48" s="382"/>
      <c r="T48" s="385"/>
      <c r="U48" s="386"/>
      <c r="V48" s="367"/>
      <c r="W48" s="368"/>
      <c r="X48" s="368"/>
    </row>
    <row r="49" spans="1:24" ht="21" hidden="1" customHeight="1">
      <c r="A49" s="358"/>
      <c r="B49" s="359"/>
      <c r="C49" s="359"/>
      <c r="D49" s="360"/>
      <c r="E49" s="361"/>
      <c r="F49" s="382"/>
      <c r="G49" s="382"/>
      <c r="H49" s="383"/>
      <c r="I49" s="383"/>
      <c r="J49" s="361"/>
      <c r="K49" s="382"/>
      <c r="L49" s="382"/>
      <c r="M49" s="384"/>
      <c r="N49" s="361"/>
      <c r="O49" s="382"/>
      <c r="P49" s="382"/>
      <c r="Q49" s="385"/>
      <c r="R49" s="383"/>
      <c r="S49" s="382"/>
      <c r="T49" s="385"/>
      <c r="U49" s="386"/>
      <c r="V49" s="367"/>
      <c r="W49" s="368"/>
      <c r="X49" s="368"/>
    </row>
    <row r="50" spans="1:24" ht="21" hidden="1" customHeight="1">
      <c r="A50" s="358"/>
      <c r="B50" s="359"/>
      <c r="C50" s="359"/>
      <c r="D50" s="360"/>
      <c r="E50" s="361"/>
      <c r="F50" s="382"/>
      <c r="G50" s="382"/>
      <c r="H50" s="383"/>
      <c r="I50" s="383"/>
      <c r="J50" s="361"/>
      <c r="K50" s="382"/>
      <c r="L50" s="382"/>
      <c r="M50" s="384"/>
      <c r="N50" s="361"/>
      <c r="O50" s="382"/>
      <c r="P50" s="382"/>
      <c r="Q50" s="385"/>
      <c r="R50" s="383"/>
      <c r="S50" s="382"/>
      <c r="T50" s="385"/>
      <c r="U50" s="386"/>
      <c r="V50" s="367"/>
      <c r="W50" s="368"/>
      <c r="X50" s="368"/>
    </row>
    <row r="51" spans="1:24" ht="21" hidden="1" customHeight="1">
      <c r="A51" s="358"/>
      <c r="B51" s="359"/>
      <c r="C51" s="359"/>
      <c r="D51" s="360"/>
      <c r="E51" s="361"/>
      <c r="F51" s="362"/>
      <c r="G51" s="362"/>
      <c r="H51" s="363"/>
      <c r="I51" s="363"/>
      <c r="J51" s="361"/>
      <c r="K51" s="362"/>
      <c r="L51" s="362"/>
      <c r="M51" s="364"/>
      <c r="N51" s="361"/>
      <c r="O51" s="362"/>
      <c r="P51" s="362"/>
      <c r="Q51" s="365"/>
      <c r="R51" s="363"/>
      <c r="S51" s="362"/>
      <c r="T51" s="365"/>
      <c r="U51" s="381"/>
      <c r="V51" s="367"/>
      <c r="W51" s="368"/>
      <c r="X51" s="368"/>
    </row>
    <row r="52" spans="1:24" ht="21" hidden="1" customHeight="1">
      <c r="A52" s="358"/>
      <c r="B52" s="359"/>
      <c r="C52" s="359"/>
      <c r="D52" s="360"/>
      <c r="E52" s="361"/>
      <c r="F52" s="362"/>
      <c r="G52" s="387"/>
      <c r="H52" s="363"/>
      <c r="I52" s="363"/>
      <c r="J52" s="361"/>
      <c r="K52" s="387"/>
      <c r="L52" s="387"/>
      <c r="M52" s="364"/>
      <c r="N52" s="361"/>
      <c r="O52" s="387"/>
      <c r="P52" s="362"/>
      <c r="Q52" s="365"/>
      <c r="R52" s="363"/>
      <c r="S52" s="362"/>
      <c r="T52" s="365"/>
      <c r="U52" s="381"/>
      <c r="V52" s="367"/>
      <c r="W52" s="368"/>
      <c r="X52" s="368"/>
    </row>
    <row r="53" spans="1:24" ht="21" hidden="1" customHeight="1">
      <c r="A53" s="358"/>
      <c r="B53" s="359"/>
      <c r="C53" s="359"/>
      <c r="D53" s="360"/>
      <c r="E53" s="361"/>
      <c r="F53" s="362"/>
      <c r="G53" s="362"/>
      <c r="H53" s="363"/>
      <c r="I53" s="363"/>
      <c r="J53" s="361"/>
      <c r="K53" s="362"/>
      <c r="L53" s="362"/>
      <c r="M53" s="364"/>
      <c r="N53" s="361"/>
      <c r="O53" s="362"/>
      <c r="P53" s="362"/>
      <c r="Q53" s="365"/>
      <c r="R53" s="363"/>
      <c r="S53" s="362"/>
      <c r="T53" s="365"/>
      <c r="U53" s="381"/>
      <c r="V53" s="367"/>
      <c r="W53" s="368"/>
      <c r="X53" s="368"/>
    </row>
    <row r="54" spans="1:24" ht="21" hidden="1" customHeight="1">
      <c r="A54" s="358"/>
      <c r="B54" s="359"/>
      <c r="C54" s="359"/>
      <c r="D54" s="360"/>
      <c r="E54" s="361"/>
      <c r="F54" s="362"/>
      <c r="G54" s="382"/>
      <c r="H54" s="363"/>
      <c r="I54" s="363"/>
      <c r="J54" s="361"/>
      <c r="K54" s="382"/>
      <c r="L54" s="382"/>
      <c r="M54" s="364"/>
      <c r="N54" s="361"/>
      <c r="O54" s="382"/>
      <c r="P54" s="362"/>
      <c r="Q54" s="365"/>
      <c r="R54" s="363"/>
      <c r="S54" s="362"/>
      <c r="T54" s="365"/>
      <c r="U54" s="381"/>
      <c r="V54" s="367"/>
      <c r="W54" s="368"/>
      <c r="X54" s="368"/>
    </row>
    <row r="55" spans="1:24" ht="21" hidden="1" customHeight="1">
      <c r="A55" s="358"/>
      <c r="B55" s="359"/>
      <c r="C55" s="359"/>
      <c r="D55" s="360"/>
      <c r="E55" s="361"/>
      <c r="F55" s="362"/>
      <c r="G55" s="362"/>
      <c r="H55" s="363"/>
      <c r="I55" s="363"/>
      <c r="J55" s="361"/>
      <c r="K55" s="362"/>
      <c r="L55" s="362"/>
      <c r="M55" s="364"/>
      <c r="N55" s="361"/>
      <c r="O55" s="362"/>
      <c r="P55" s="362"/>
      <c r="Q55" s="365"/>
      <c r="R55" s="363"/>
      <c r="S55" s="362"/>
      <c r="T55" s="365"/>
      <c r="U55" s="381"/>
      <c r="V55" s="367"/>
      <c r="W55" s="368"/>
      <c r="X55" s="368"/>
    </row>
    <row r="56" spans="1:24" ht="21" hidden="1" customHeight="1">
      <c r="A56" s="358"/>
      <c r="B56" s="359"/>
      <c r="C56" s="359"/>
      <c r="D56" s="360"/>
      <c r="E56" s="361"/>
      <c r="F56" s="362"/>
      <c r="G56" s="362"/>
      <c r="H56" s="363"/>
      <c r="I56" s="363"/>
      <c r="J56" s="361"/>
      <c r="K56" s="362"/>
      <c r="L56" s="362"/>
      <c r="M56" s="364"/>
      <c r="N56" s="361"/>
      <c r="O56" s="362"/>
      <c r="P56" s="362"/>
      <c r="Q56" s="365"/>
      <c r="R56" s="363"/>
      <c r="S56" s="362"/>
      <c r="T56" s="365"/>
      <c r="U56" s="381"/>
      <c r="V56" s="367"/>
      <c r="W56" s="368"/>
      <c r="X56" s="368"/>
    </row>
    <row r="57" spans="1:24" ht="21" hidden="1" customHeight="1">
      <c r="A57" s="388"/>
      <c r="B57" s="389"/>
      <c r="C57" s="389"/>
      <c r="D57" s="390"/>
      <c r="E57" s="391"/>
      <c r="F57" s="392"/>
      <c r="G57" s="392"/>
      <c r="H57" s="393"/>
      <c r="I57" s="393"/>
      <c r="J57" s="391"/>
      <c r="K57" s="392"/>
      <c r="L57" s="392"/>
      <c r="M57" s="394"/>
      <c r="N57" s="391"/>
      <c r="O57" s="392"/>
      <c r="P57" s="392"/>
      <c r="Q57" s="395"/>
      <c r="R57" s="393"/>
      <c r="S57" s="392"/>
      <c r="T57" s="395"/>
      <c r="U57" s="396"/>
      <c r="V57" s="397"/>
      <c r="W57" s="368"/>
      <c r="X57" s="368"/>
    </row>
    <row r="58" spans="1:24" ht="13.5" customHeight="1"/>
    <row r="59" spans="1:24" ht="24" customHeight="1">
      <c r="A59" s="398"/>
      <c r="B59" s="485" t="s">
        <v>180</v>
      </c>
      <c r="C59" s="486"/>
      <c r="D59" s="486"/>
      <c r="E59" s="486"/>
      <c r="F59" s="486"/>
      <c r="G59" s="486"/>
      <c r="H59" s="486"/>
      <c r="I59" s="487"/>
      <c r="J59" s="399"/>
      <c r="K59" s="399"/>
      <c r="L59" s="399"/>
      <c r="M59" s="399"/>
      <c r="N59" s="399"/>
      <c r="O59" s="399"/>
      <c r="P59" s="399"/>
      <c r="Q59" s="399"/>
      <c r="R59" s="399"/>
      <c r="S59" s="399"/>
      <c r="T59" s="399"/>
      <c r="U59" s="399"/>
    </row>
    <row r="60" spans="1:24">
      <c r="B60" s="399"/>
      <c r="C60" s="399"/>
      <c r="D60" s="399"/>
      <c r="E60" s="399"/>
      <c r="F60" s="399"/>
      <c r="G60" s="399"/>
      <c r="H60" s="399"/>
      <c r="I60" s="399"/>
      <c r="J60" s="399"/>
      <c r="K60" s="399"/>
      <c r="L60" s="399"/>
      <c r="M60" s="399"/>
      <c r="N60" s="399"/>
      <c r="O60" s="399"/>
      <c r="P60" s="399"/>
      <c r="Q60" s="399"/>
      <c r="R60" s="399"/>
      <c r="S60" s="399"/>
      <c r="T60" s="399"/>
      <c r="U60" s="399"/>
    </row>
    <row r="61" spans="1:24">
      <c r="A61" s="400"/>
      <c r="F61" s="471">
        <f>(F23-E23)/E23*100</f>
        <v>4.1199586312907481</v>
      </c>
      <c r="G61" s="471">
        <f t="shared" ref="G61:N61" si="0">(G23-F23)/F23*100</f>
        <v>8.7020244326613572</v>
      </c>
      <c r="H61" s="471">
        <f t="shared" si="0"/>
        <v>-4.3394094307449196</v>
      </c>
      <c r="I61" s="471">
        <f t="shared" si="0"/>
        <v>-10.988726994366765</v>
      </c>
      <c r="J61" s="471">
        <f t="shared" si="0"/>
        <v>0.48328708723056285</v>
      </c>
      <c r="K61" s="471">
        <f t="shared" si="0"/>
        <v>-5.7770381478365822</v>
      </c>
      <c r="L61" s="471">
        <f t="shared" si="0"/>
        <v>6.9483531626652173</v>
      </c>
      <c r="M61" s="471">
        <f t="shared" si="0"/>
        <v>-4.8218790265502784</v>
      </c>
      <c r="N61" s="471">
        <f t="shared" si="0"/>
        <v>-4.6848186706326507</v>
      </c>
    </row>
    <row r="62" spans="1:24">
      <c r="A62" s="510"/>
      <c r="B62" s="510"/>
      <c r="C62" s="401"/>
      <c r="D62" s="401"/>
      <c r="E62" s="401"/>
      <c r="F62" s="401"/>
      <c r="G62" s="401"/>
      <c r="H62" s="401"/>
      <c r="I62" s="401"/>
      <c r="J62" s="401"/>
      <c r="K62" s="401"/>
      <c r="L62" s="401"/>
      <c r="M62" s="401"/>
      <c r="N62" s="401"/>
      <c r="O62" s="401"/>
      <c r="P62" s="401"/>
      <c r="Q62" s="401"/>
      <c r="R62" s="401"/>
      <c r="S62" s="401"/>
      <c r="T62" s="401"/>
      <c r="U62" s="401"/>
    </row>
    <row r="63" spans="1:24">
      <c r="A63" s="510"/>
      <c r="B63" s="510"/>
      <c r="C63" s="401"/>
      <c r="D63" s="401"/>
      <c r="E63" s="401"/>
      <c r="F63" s="401"/>
      <c r="G63" s="401"/>
      <c r="H63" s="401"/>
      <c r="I63" s="401"/>
      <c r="J63" s="401"/>
      <c r="K63" s="401"/>
      <c r="L63" s="401"/>
      <c r="M63" s="401"/>
      <c r="N63" s="401"/>
      <c r="O63" s="401"/>
      <c r="P63" s="401"/>
      <c r="Q63" s="401"/>
      <c r="R63" s="401"/>
      <c r="S63" s="401"/>
      <c r="T63" s="401"/>
      <c r="U63" s="401"/>
    </row>
  </sheetData>
  <mergeCells count="13">
    <mergeCell ref="A1:V1"/>
    <mergeCell ref="A4:A6"/>
    <mergeCell ref="B4:B6"/>
    <mergeCell ref="C4:C6"/>
    <mergeCell ref="D4:D6"/>
    <mergeCell ref="E4:I4"/>
    <mergeCell ref="J4:U4"/>
    <mergeCell ref="V4:V6"/>
    <mergeCell ref="E5:I5"/>
    <mergeCell ref="J5:U5"/>
    <mergeCell ref="B59:I59"/>
    <mergeCell ref="A62:B62"/>
    <mergeCell ref="A63:B63"/>
  </mergeCells>
  <hyperlinks>
    <hyperlink ref="X19" r:id="rId1" display="https://tradingeconomics.com/australia/exports"/>
    <hyperlink ref="X8" r:id="rId2" display="https://tradingeconomics.com/canada/exports"/>
    <hyperlink ref="X15" r:id="rId3" display="https://tradingeconomics.com/china/exports"/>
    <hyperlink ref="X12" r:id="rId4" display="https://tradingeconomics.com/france/exports"/>
    <hyperlink ref="X11" r:id="rId5" display="https://tradingeconomics.com/germany/exports"/>
    <hyperlink ref="X16" r:id="rId6" display="https://tradingeconomics.com/india/exports"/>
    <hyperlink ref="X20" r:id="rId7" display="https://tradingeconomics.com/indonesia/exports"/>
    <hyperlink ref="X13" r:id="rId8" display="https://tradingeconomics.com/italy/exports"/>
    <hyperlink ref="X17" r:id="rId9" display="https://tradingeconomics.com/japan/exports"/>
    <hyperlink ref="X22" r:id="rId10" display="https://tradingeconomics.com/malaysia/exports"/>
    <hyperlink ref="X23" r:id="rId11" display="https://tradingeconomics.com/singapore/exports"/>
    <hyperlink ref="X18" r:id="rId12" display="https://tradingeconomics.com/south-korea/exports"/>
    <hyperlink ref="X14" r:id="rId13" display="https://tradingeconomics.com/spain/exports"/>
    <hyperlink ref="X21" r:id="rId14" display="https://tradingeconomics.com/thailand/exports"/>
    <hyperlink ref="X10" r:id="rId15" display="https://tradingeconomics.com/united-kingdom/exports"/>
    <hyperlink ref="X9" r:id="rId16" display="https://tradingeconomics.com/united-states/exports"/>
    <hyperlink ref="AD19" r:id="rId17" display="https://tradingeconomics.com/australia/exports"/>
    <hyperlink ref="AD8" r:id="rId18" display="https://tradingeconomics.com/austria/exports"/>
    <hyperlink ref="AD15" r:id="rId19" display="https://tradingeconomics.com/azerbaijan/exports"/>
    <hyperlink ref="AD12" r:id="rId20" display="https://tradingeconomics.com/bahamas/exports"/>
    <hyperlink ref="AD11" r:id="rId21" display="https://tradingeconomics.com/bahrain/exports"/>
    <hyperlink ref="AD16" r:id="rId22" display="https://tradingeconomics.com/bangladesh/exports"/>
    <hyperlink ref="AD20" r:id="rId23" display="https://tradingeconomics.com/barbados/exports"/>
    <hyperlink ref="AD13" r:id="rId24" display="https://tradingeconomics.com/belarus/exports"/>
    <hyperlink ref="AD17" r:id="rId25" display="https://tradingeconomics.com/belgium/exports"/>
    <hyperlink ref="AD22" r:id="rId26" display="https://tradingeconomics.com/belize/exports"/>
    <hyperlink ref="AD23" r:id="rId27" display="https://tradingeconomics.com/benin/exports"/>
    <hyperlink ref="AD18" r:id="rId28" display="https://tradingeconomics.com/bermuda/exports"/>
    <hyperlink ref="AD14" r:id="rId29" display="https://tradingeconomics.com/bhutan/exports"/>
    <hyperlink ref="AD21" r:id="rId30" display="https://tradingeconomics.com/bolivia/exports"/>
    <hyperlink ref="AD10" r:id="rId31" display="https://tradingeconomics.com/bosnia-and-herzegovina/exports"/>
    <hyperlink ref="AD9" r:id="rId32" display="https://tradingeconomics.com/botswana/exports"/>
    <hyperlink ref="AD26" r:id="rId33" display="https://tradingeconomics.com/bulgaria/exports"/>
    <hyperlink ref="AD27" r:id="rId34" display="https://tradingeconomics.com/burkina-faso/exports"/>
    <hyperlink ref="AD28" r:id="rId35" display="https://tradingeconomics.com/burundi/exports"/>
    <hyperlink ref="AD29" r:id="rId36" display="https://tradingeconomics.com/cambodia/exports"/>
    <hyperlink ref="AD30" r:id="rId37" display="https://tradingeconomics.com/cameroon/exports"/>
    <hyperlink ref="AD31" r:id="rId38" display="https://tradingeconomics.com/canada/exports"/>
    <hyperlink ref="AD32" r:id="rId39" display="https://tradingeconomics.com/cape-verde/exports"/>
    <hyperlink ref="AD33" r:id="rId40" display="https://tradingeconomics.com/cayman-islands/exports"/>
    <hyperlink ref="AD34" r:id="rId41" display="https://tradingeconomics.com/chad/exports"/>
    <hyperlink ref="AD35" r:id="rId42" display="https://tradingeconomics.com/chile/exports"/>
    <hyperlink ref="AD36" r:id="rId43" display="https://tradingeconomics.com/china/exports"/>
    <hyperlink ref="AD37" r:id="rId44" display="https://tradingeconomics.com/colombia/exports"/>
    <hyperlink ref="AD38" r:id="rId45" display="https://tradingeconomics.com/comoros/exports"/>
    <hyperlink ref="AD39" r:id="rId46" display="https://tradingeconomics.com/congo/exports"/>
    <hyperlink ref="AD40" r:id="rId47" display="https://tradingeconomics.com/costa-rica/exports"/>
    <hyperlink ref="AD41" r:id="rId48" display="https://tradingeconomics.com/croatia/exports"/>
    <hyperlink ref="AD42" r:id="rId49" display="https://tradingeconomics.com/cuba/exports"/>
    <hyperlink ref="AD43" r:id="rId50" display="https://tradingeconomics.com/cyprus/exports"/>
    <hyperlink ref="AD44" r:id="rId51" display="https://tradingeconomics.com/czech-republic/exports"/>
    <hyperlink ref="AD45" r:id="rId52" display="https://tradingeconomics.com/denmark/exports"/>
    <hyperlink ref="AD46" r:id="rId53" display="https://tradingeconomics.com/djibouti/exports"/>
    <hyperlink ref="AD47" r:id="rId54" display="https://tradingeconomics.com/dominican-republic/exports"/>
    <hyperlink ref="AD48" r:id="rId55" display="https://tradingeconomics.com/east-timor/exports"/>
    <hyperlink ref="AD49" r:id="rId56" display="https://tradingeconomics.com/ecuador/exports"/>
    <hyperlink ref="AD50" r:id="rId57" display="https://tradingeconomics.com/egypt/exports"/>
    <hyperlink ref="AD51" r:id="rId58" display="https://tradingeconomics.com/el-salvador/exports"/>
    <hyperlink ref="AD52" r:id="rId59" display="https://tradingeconomics.com/eritrea/exports"/>
    <hyperlink ref="AD53" r:id="rId60" display="https://tradingeconomics.com/estonia/exports"/>
    <hyperlink ref="AD54" r:id="rId61" display="https://tradingeconomics.com/ethiopia/exports"/>
    <hyperlink ref="AD55" r:id="rId62" display="https://tradingeconomics.com/euro-area/exports"/>
    <hyperlink ref="AD56" r:id="rId63" display="https://tradingeconomics.com/european-union/exports"/>
    <hyperlink ref="AD57" r:id="rId64" display="https://tradingeconomics.com/faroe-islands/exports"/>
    <hyperlink ref="AD58" r:id="rId65" display="https://tradingeconomics.com/fiji/exports"/>
    <hyperlink ref="AD59" r:id="rId66" display="https://tradingeconomics.com/finland/exports"/>
    <hyperlink ref="AD60" r:id="rId67" display="https://tradingeconomics.com/france/exports"/>
    <hyperlink ref="AD61" r:id="rId68" display="https://tradingeconomics.com/gabon/exports"/>
    <hyperlink ref="AD62" r:id="rId69" display="https://tradingeconomics.com/gambia/exports"/>
    <hyperlink ref="AD63" r:id="rId70" display="https://tradingeconomics.com/georgia/exports"/>
    <hyperlink ref="AD64" r:id="rId71" display="https://tradingeconomics.com/germany/exports"/>
    <hyperlink ref="AD65" r:id="rId72" display="https://tradingeconomics.com/ghana/exports"/>
    <hyperlink ref="AD66" r:id="rId73" display="https://tradingeconomics.com/greece/exports"/>
    <hyperlink ref="AD67" r:id="rId74" display="https://tradingeconomics.com/guatemala/exports"/>
    <hyperlink ref="AD68" r:id="rId75" display="https://tradingeconomics.com/guinea/exports"/>
    <hyperlink ref="AD69" r:id="rId76" display="https://tradingeconomics.com/guinea-bissau/exports"/>
    <hyperlink ref="AD70" r:id="rId77" display="https://tradingeconomics.com/guyana/exports"/>
    <hyperlink ref="AD71" r:id="rId78" display="https://tradingeconomics.com/haiti/exports"/>
    <hyperlink ref="AD72" r:id="rId79" display="https://tradingeconomics.com/honduras/exports"/>
    <hyperlink ref="AD73" r:id="rId80" display="https://tradingeconomics.com/hong-kong/exports"/>
    <hyperlink ref="AD74" r:id="rId81" display="https://tradingeconomics.com/hungary/exports"/>
    <hyperlink ref="AD75" r:id="rId82" display="https://tradingeconomics.com/iceland/exports"/>
    <hyperlink ref="AD76" r:id="rId83" display="https://tradingeconomics.com/india/exports"/>
    <hyperlink ref="AD77" r:id="rId84" display="https://tradingeconomics.com/indonesia/exports"/>
    <hyperlink ref="AD78" r:id="rId85" display="https://tradingeconomics.com/iran/exports"/>
    <hyperlink ref="AD79" r:id="rId86" display="https://tradingeconomics.com/iraq/exports"/>
    <hyperlink ref="AD80" r:id="rId87" display="https://tradingeconomics.com/ireland/exports"/>
    <hyperlink ref="AD81" r:id="rId88" display="https://tradingeconomics.com/israel/exports"/>
    <hyperlink ref="AD82" r:id="rId89" display="https://tradingeconomics.com/italy/exports"/>
    <hyperlink ref="AD83" r:id="rId90" display="https://tradingeconomics.com/cote-d-ivoire/exports"/>
    <hyperlink ref="AD84" r:id="rId91" display="https://tradingeconomics.com/jamaica/exports"/>
    <hyperlink ref="AD85" r:id="rId92" display="https://tradingeconomics.com/japan/exports"/>
    <hyperlink ref="AD86" r:id="rId93" display="https://tradingeconomics.com/jordan/exports"/>
    <hyperlink ref="AD87" r:id="rId94" display="https://tradingeconomics.com/kazakhstan/exports"/>
    <hyperlink ref="AD88" r:id="rId95" display="https://tradingeconomics.com/kenya/exports"/>
    <hyperlink ref="AD89" r:id="rId96" display="https://tradingeconomics.com/kosovo/exports"/>
    <hyperlink ref="AD90" r:id="rId97" display="https://tradingeconomics.com/kuwait/exports"/>
    <hyperlink ref="AD91" r:id="rId98" display="https://tradingeconomics.com/kyrgyzstan/exports"/>
    <hyperlink ref="AD92" r:id="rId99" display="https://tradingeconomics.com/laos/exports"/>
    <hyperlink ref="AD93" r:id="rId100" display="https://tradingeconomics.com/latvia/exports"/>
    <hyperlink ref="AD94" r:id="rId101" display="https://tradingeconomics.com/lebanon/exports"/>
    <hyperlink ref="AD95" r:id="rId102" display="https://tradingeconomics.com/lesotho/exports"/>
    <hyperlink ref="AD96" r:id="rId103" display="https://tradingeconomics.com/liberia/exports"/>
    <hyperlink ref="AD97" r:id="rId104" display="https://tradingeconomics.com/libya/exports"/>
    <hyperlink ref="AD98" r:id="rId105" display="https://tradingeconomics.com/liechtenstein/exports"/>
    <hyperlink ref="AD99" r:id="rId106" display="https://tradingeconomics.com/lithuania/exports"/>
    <hyperlink ref="AD100" r:id="rId107" display="https://tradingeconomics.com/luxembourg/exports"/>
    <hyperlink ref="AD101" r:id="rId108" display="https://tradingeconomics.com/macau/exports"/>
    <hyperlink ref="AD102" r:id="rId109" display="https://tradingeconomics.com/macedonia/exports"/>
    <hyperlink ref="AD103" r:id="rId110" display="https://tradingeconomics.com/madagascar/exports"/>
    <hyperlink ref="AD104" r:id="rId111" display="https://tradingeconomics.com/malawi/exports"/>
    <hyperlink ref="AD105" r:id="rId112" display="https://tradingeconomics.com/malaysia/exports"/>
    <hyperlink ref="AD106" r:id="rId113" display="https://tradingeconomics.com/maldives/exports"/>
    <hyperlink ref="AD107" r:id="rId114" display="https://tradingeconomics.com/mali/exports"/>
    <hyperlink ref="AD108" r:id="rId115" display="https://tradingeconomics.com/malta/exports"/>
    <hyperlink ref="AD109" r:id="rId116" display="https://tradingeconomics.com/mauritania/exports"/>
    <hyperlink ref="AD110" r:id="rId117" display="https://tradingeconomics.com/mauritius/exports"/>
    <hyperlink ref="AD111" r:id="rId118" display="https://tradingeconomics.com/mexico/exports"/>
    <hyperlink ref="AD112" r:id="rId119" display="https://tradingeconomics.com/moldova/exports"/>
    <hyperlink ref="AD113" r:id="rId120" display="https://tradingeconomics.com/monaco/exports"/>
    <hyperlink ref="AD114" r:id="rId121" display="https://tradingeconomics.com/mongolia/exports"/>
    <hyperlink ref="AD115" r:id="rId122" display="https://tradingeconomics.com/montenegro/exports"/>
    <hyperlink ref="AD116" r:id="rId123" display="https://tradingeconomics.com/morocco/exports"/>
    <hyperlink ref="AD117" r:id="rId124" display="https://tradingeconomics.com/mozambique/exports"/>
    <hyperlink ref="AD118" r:id="rId125" display="https://tradingeconomics.com/myanmar/exports"/>
    <hyperlink ref="AD119" r:id="rId126" display="https://tradingeconomics.com/namibia/exports"/>
    <hyperlink ref="AD120" r:id="rId127" display="https://tradingeconomics.com/nepal/exports"/>
    <hyperlink ref="AD121" r:id="rId128" display="https://tradingeconomics.com/netherlands/exports"/>
    <hyperlink ref="AD122" r:id="rId129" display="https://tradingeconomics.com/new-caledonia/exports"/>
    <hyperlink ref="AD123" r:id="rId130" display="https://tradingeconomics.com/new-zealand/exports"/>
    <hyperlink ref="AD124" r:id="rId131" display="https://tradingeconomics.com/nicaragua/exports"/>
    <hyperlink ref="AD125" r:id="rId132" display="https://tradingeconomics.com/niger/exports"/>
    <hyperlink ref="AD126" r:id="rId133" display="https://tradingeconomics.com/nigeria/exports"/>
    <hyperlink ref="AD127" r:id="rId134" display="https://tradingeconomics.com/north-korea/exports"/>
    <hyperlink ref="AD128" r:id="rId135" display="https://tradingeconomics.com/norway/exports"/>
    <hyperlink ref="AD129" r:id="rId136" display="https://tradingeconomics.com/oman/exports"/>
    <hyperlink ref="AD130" r:id="rId137" display="https://tradingeconomics.com/pakistan/exports"/>
    <hyperlink ref="AD131" r:id="rId138" display="https://tradingeconomics.com/palestine/exports"/>
    <hyperlink ref="AD132" r:id="rId139" display="https://tradingeconomics.com/panama/exports"/>
    <hyperlink ref="AD133" r:id="rId140" display="https://tradingeconomics.com/papua-new-guinea/exports"/>
    <hyperlink ref="AD134" r:id="rId141" display="https://tradingeconomics.com/paraguay/exports"/>
    <hyperlink ref="AD135" r:id="rId142" display="https://tradingeconomics.com/peru/exports"/>
    <hyperlink ref="AD136" r:id="rId143" display="https://tradingeconomics.com/philippines/exports"/>
    <hyperlink ref="AD137" r:id="rId144" display="https://tradingeconomics.com/poland/exports"/>
    <hyperlink ref="AD138" r:id="rId145" display="https://tradingeconomics.com/portugal/exports"/>
    <hyperlink ref="AD139" r:id="rId146" display="https://tradingeconomics.com/puerto-rico/exports"/>
    <hyperlink ref="AD140" r:id="rId147" display="https://tradingeconomics.com/qatar/exports"/>
    <hyperlink ref="AD141" r:id="rId148" display="https://tradingeconomics.com/republic-of-the-congo/exports"/>
    <hyperlink ref="AD142" r:id="rId149" display="https://tradingeconomics.com/romania/exports"/>
    <hyperlink ref="AD143" r:id="rId150" display="https://tradingeconomics.com/russia/exports"/>
    <hyperlink ref="AD144" r:id="rId151" display="https://tradingeconomics.com/rwanda/exports"/>
    <hyperlink ref="AD145" r:id="rId152" display="https://tradingeconomics.com/sao-tome-and-principe/exports"/>
    <hyperlink ref="AD146" r:id="rId153" display="https://tradingeconomics.com/saudi-arabia/exports"/>
    <hyperlink ref="AD147" r:id="rId154" display="https://tradingeconomics.com/senegal/exports"/>
    <hyperlink ref="AD148" r:id="rId155" display="https://tradingeconomics.com/serbia/exports"/>
    <hyperlink ref="AD149" r:id="rId156" display="https://tradingeconomics.com/seychelles/exports"/>
    <hyperlink ref="AD150" r:id="rId157" display="https://tradingeconomics.com/sierra-leone/exports"/>
    <hyperlink ref="AD151" r:id="rId158" display="https://tradingeconomics.com/singapore/exports"/>
    <hyperlink ref="AD152" r:id="rId159" display="https://tradingeconomics.com/slovakia/exports"/>
    <hyperlink ref="AD153" r:id="rId160" display="https://tradingeconomics.com/slovenia/exports"/>
    <hyperlink ref="AD154" r:id="rId161" display="https://tradingeconomics.com/somalia/exports"/>
    <hyperlink ref="AD155" r:id="rId162" display="https://tradingeconomics.com/south-africa/exports"/>
    <hyperlink ref="AD156" r:id="rId163" display="https://tradingeconomics.com/south-korea/exports"/>
    <hyperlink ref="AD157" r:id="rId164" display="https://tradingeconomics.com/south-sudan/exports"/>
    <hyperlink ref="AD158" r:id="rId165" display="https://tradingeconomics.com/spain/exports"/>
    <hyperlink ref="AD159" r:id="rId166" display="https://tradingeconomics.com/sri-lanka/exports"/>
    <hyperlink ref="AD160" r:id="rId167" display="https://tradingeconomics.com/sudan/exports"/>
    <hyperlink ref="AD161" r:id="rId168" display="https://tradingeconomics.com/suriname/exports"/>
    <hyperlink ref="AD162" r:id="rId169" display="https://tradingeconomics.com/swaziland/exports"/>
    <hyperlink ref="AD163" r:id="rId170" display="https://tradingeconomics.com/sweden/exports"/>
    <hyperlink ref="AD164" r:id="rId171" display="https://tradingeconomics.com/switzerland/exports"/>
    <hyperlink ref="AD165" r:id="rId172" display="https://tradingeconomics.com/syria/exports"/>
    <hyperlink ref="AD166" r:id="rId173" display="https://tradingeconomics.com/taiwan/exports"/>
    <hyperlink ref="AD167" r:id="rId174" display="https://tradingeconomics.com/tajikistan/exports"/>
    <hyperlink ref="AD168" r:id="rId175" display="https://tradingeconomics.com/tanzania/exports"/>
    <hyperlink ref="AD169" r:id="rId176" display="https://tradingeconomics.com/thailand/exports"/>
    <hyperlink ref="AD170" r:id="rId177" display="https://tradingeconomics.com/trinidad-and-tobago/exports"/>
    <hyperlink ref="AD171" r:id="rId178" display="https://tradingeconomics.com/tunisia/exports"/>
    <hyperlink ref="AD172" r:id="rId179" display="https://tradingeconomics.com/turkey/exports"/>
    <hyperlink ref="AD173" r:id="rId180" display="https://tradingeconomics.com/turkmenistan/exports"/>
    <hyperlink ref="AD174" r:id="rId181" display="https://tradingeconomics.com/uganda/exports"/>
    <hyperlink ref="AD175" r:id="rId182" display="https://tradingeconomics.com/ukraine/exports"/>
    <hyperlink ref="AD176" r:id="rId183" display="https://tradingeconomics.com/united-arab-emirates/exports"/>
    <hyperlink ref="AD177" r:id="rId184" display="https://tradingeconomics.com/united-kingdom/exports"/>
    <hyperlink ref="AD178" r:id="rId185" display="https://tradingeconomics.com/united-states/exports"/>
    <hyperlink ref="AJ19" r:id="rId186" display="https://tradingeconomics.com/australia/exports"/>
    <hyperlink ref="AJ8" r:id="rId187" display="https://tradingeconomics.com/canada/exports"/>
    <hyperlink ref="AJ15" r:id="rId188" display="https://tradingeconomics.com/china/exports"/>
    <hyperlink ref="AJ12" r:id="rId189" display="https://tradingeconomics.com/france/exports"/>
    <hyperlink ref="AJ11" r:id="rId190" display="https://tradingeconomics.com/germany/exports"/>
    <hyperlink ref="AJ16" r:id="rId191" display="https://tradingeconomics.com/india/exports"/>
    <hyperlink ref="AJ20" r:id="rId192" display="https://tradingeconomics.com/indonesia/exports"/>
    <hyperlink ref="AJ13" r:id="rId193" display="https://tradingeconomics.com/italy/exports"/>
    <hyperlink ref="AJ17" r:id="rId194" display="https://tradingeconomics.com/japan/exports"/>
    <hyperlink ref="AJ22" r:id="rId195" display="https://tradingeconomics.com/malaysia/exports"/>
    <hyperlink ref="AJ23" r:id="rId196" display="https://tradingeconomics.com/singapore/exports"/>
    <hyperlink ref="AJ18" r:id="rId197" display="https://tradingeconomics.com/south-korea/exports"/>
    <hyperlink ref="AJ14" r:id="rId198" display="https://tradingeconomics.com/spain/exports"/>
    <hyperlink ref="AJ21" r:id="rId199" display="https://tradingeconomics.com/thailand/exports"/>
    <hyperlink ref="AJ10" r:id="rId200" display="https://tradingeconomics.com/united-kingdom/exports"/>
    <hyperlink ref="AJ9" r:id="rId201" display="https://tradingeconomics.com/united-states/exports"/>
  </hyperlinks>
  <printOptions horizontalCentered="1"/>
  <pageMargins left="0.70866141732283472" right="0.70866141732283472" top="0.74803149606299213" bottom="0.74803149606299213" header="0.31496062992125984" footer="0.31496062992125984"/>
  <pageSetup paperSize="9" scale="96" orientation="landscape" r:id="rId202"/>
  <headerFooter alignWithMargins="0"/>
  <drawing r:id="rId2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3"/>
  <sheetViews>
    <sheetView zoomScale="80" zoomScaleNormal="80" zoomScaleSheetLayoutView="80" zoomScalePageLayoutView="90" workbookViewId="0">
      <pane xSplit="4" ySplit="7" topLeftCell="E8" activePane="bottomRight" state="frozen"/>
      <selection activeCell="AG6" sqref="AG6"/>
      <selection pane="topRight" activeCell="AG6" sqref="AG6"/>
      <selection pane="bottomLeft" activeCell="AG6" sqref="AG6"/>
      <selection pane="bottomRight" activeCell="W1" sqref="W1:AS65536"/>
    </sheetView>
  </sheetViews>
  <sheetFormatPr defaultColWidth="9.28515625" defaultRowHeight="16.5"/>
  <cols>
    <col min="1" max="1" width="6.7109375" style="348" customWidth="1"/>
    <col min="2" max="3" width="17.7109375" style="347" customWidth="1"/>
    <col min="4" max="4" width="17" style="347" customWidth="1"/>
    <col min="5" max="8" width="9.28515625" style="347" customWidth="1"/>
    <col min="9" max="14" width="9.28515625" style="347"/>
    <col min="15" max="21" width="0" style="347" hidden="1" customWidth="1"/>
    <col min="22" max="22" width="13.7109375" style="347" customWidth="1"/>
    <col min="23" max="27" width="9.28515625" style="347" customWidth="1"/>
    <col min="28" max="161" width="9.28515625" style="347"/>
    <col min="162" max="162" width="5" style="347" customWidth="1"/>
    <col min="163" max="163" width="15.28515625" style="347" customWidth="1"/>
    <col min="164" max="164" width="18.42578125" style="347" customWidth="1"/>
    <col min="165" max="169" width="9.7109375" style="347" customWidth="1"/>
    <col min="170" max="170" width="9" style="347" bestFit="1" customWidth="1"/>
    <col min="171" max="171" width="2.28515625" style="347" customWidth="1"/>
    <col min="172" max="172" width="9.28515625" style="347" customWidth="1"/>
    <col min="173" max="173" width="1.7109375" style="347" customWidth="1"/>
    <col min="174" max="174" width="11.42578125" style="347" bestFit="1" customWidth="1"/>
    <col min="175" max="175" width="2.28515625" style="347" customWidth="1"/>
    <col min="176" max="176" width="9" style="347" bestFit="1" customWidth="1"/>
    <col min="177" max="177" width="1.7109375" style="347" customWidth="1"/>
    <col min="178" max="178" width="8" style="347" customWidth="1"/>
    <col min="179" max="179" width="1.42578125" style="347" customWidth="1"/>
    <col min="180" max="180" width="7.7109375" style="347" customWidth="1"/>
    <col min="181" max="181" width="19.42578125" style="347" customWidth="1"/>
    <col min="182" max="183" width="9.28515625" style="347" customWidth="1"/>
    <col min="184" max="184" width="10.28515625" style="347" customWidth="1"/>
    <col min="185" max="186" width="9.28515625" style="347" customWidth="1"/>
    <col min="187" max="187" width="19" style="347" customWidth="1"/>
    <col min="188" max="188" width="11" style="347" customWidth="1"/>
    <col min="189" max="189" width="9.28515625" style="347" customWidth="1"/>
    <col min="190" max="191" width="10" style="347" customWidth="1"/>
    <col min="192" max="194" width="9.28515625" style="347" customWidth="1"/>
    <col min="195" max="16384" width="9.28515625" style="347"/>
  </cols>
  <sheetData>
    <row r="1" spans="1:28" ht="24.75" customHeight="1">
      <c r="A1" s="511" t="s">
        <v>181</v>
      </c>
      <c r="B1" s="511"/>
      <c r="C1" s="511"/>
      <c r="D1" s="511"/>
      <c r="E1" s="511"/>
      <c r="F1" s="511"/>
      <c r="G1" s="511"/>
      <c r="H1" s="511"/>
      <c r="I1" s="511"/>
      <c r="J1" s="511"/>
      <c r="K1" s="511"/>
      <c r="L1" s="511"/>
      <c r="M1" s="511"/>
      <c r="N1" s="511"/>
      <c r="O1" s="511"/>
      <c r="P1" s="511"/>
      <c r="Q1" s="511"/>
      <c r="R1" s="511"/>
      <c r="S1" s="511"/>
      <c r="T1" s="511"/>
      <c r="U1" s="511"/>
      <c r="V1" s="511"/>
    </row>
    <row r="2" spans="1:28" ht="24.75" customHeight="1">
      <c r="A2" s="346"/>
      <c r="B2" s="346"/>
      <c r="C2" s="346"/>
      <c r="D2" s="346"/>
      <c r="E2" s="346"/>
      <c r="F2" s="346"/>
      <c r="G2" s="346"/>
      <c r="H2" s="346"/>
      <c r="I2" s="346"/>
      <c r="J2" s="346"/>
      <c r="K2" s="346"/>
      <c r="L2" s="346"/>
      <c r="M2" s="346"/>
      <c r="N2" s="346"/>
      <c r="O2" s="346"/>
      <c r="P2" s="346"/>
      <c r="Q2" s="346"/>
      <c r="R2" s="346"/>
      <c r="S2" s="346"/>
      <c r="T2" s="346"/>
      <c r="U2" s="346"/>
      <c r="V2" s="346"/>
    </row>
    <row r="3" spans="1:28" ht="18.75" customHeight="1">
      <c r="B3" s="349"/>
      <c r="C3" s="349"/>
      <c r="D3" s="349"/>
      <c r="E3" s="349"/>
      <c r="F3" s="349"/>
      <c r="G3" s="349"/>
      <c r="H3" s="349"/>
      <c r="I3" s="349"/>
      <c r="J3" s="349"/>
      <c r="K3" s="349"/>
      <c r="L3" s="349"/>
      <c r="M3" s="349"/>
      <c r="N3" s="349"/>
      <c r="O3" s="349"/>
      <c r="P3" s="349"/>
      <c r="Q3" s="349"/>
      <c r="R3" s="349"/>
      <c r="S3" s="349"/>
      <c r="T3" s="349"/>
      <c r="U3" s="349"/>
      <c r="V3" s="350"/>
    </row>
    <row r="4" spans="1:28" ht="18.75" customHeight="1">
      <c r="A4" s="512" t="s">
        <v>1</v>
      </c>
      <c r="B4" s="512" t="s">
        <v>29</v>
      </c>
      <c r="C4" s="512" t="s">
        <v>30</v>
      </c>
      <c r="D4" s="512" t="s">
        <v>139</v>
      </c>
      <c r="E4" s="518" t="s">
        <v>35</v>
      </c>
      <c r="F4" s="519"/>
      <c r="G4" s="519"/>
      <c r="H4" s="519"/>
      <c r="I4" s="519"/>
      <c r="J4" s="509" t="s">
        <v>36</v>
      </c>
      <c r="K4" s="509"/>
      <c r="L4" s="509"/>
      <c r="M4" s="509"/>
      <c r="N4" s="509"/>
      <c r="O4" s="509"/>
      <c r="P4" s="509"/>
      <c r="Q4" s="509"/>
      <c r="R4" s="509"/>
      <c r="S4" s="509"/>
      <c r="T4" s="509"/>
      <c r="U4" s="509"/>
      <c r="V4" s="520" t="s">
        <v>28</v>
      </c>
    </row>
    <row r="5" spans="1:28" ht="18.75" customHeight="1">
      <c r="A5" s="513"/>
      <c r="B5" s="513"/>
      <c r="C5" s="513"/>
      <c r="D5" s="513"/>
      <c r="E5" s="523" t="s">
        <v>11</v>
      </c>
      <c r="F5" s="524"/>
      <c r="G5" s="524"/>
      <c r="H5" s="524"/>
      <c r="I5" s="524"/>
      <c r="J5" s="509" t="s">
        <v>11</v>
      </c>
      <c r="K5" s="509"/>
      <c r="L5" s="509"/>
      <c r="M5" s="509"/>
      <c r="N5" s="509"/>
      <c r="O5" s="509"/>
      <c r="P5" s="509"/>
      <c r="Q5" s="509"/>
      <c r="R5" s="509"/>
      <c r="S5" s="509"/>
      <c r="T5" s="509"/>
      <c r="U5" s="509"/>
      <c r="V5" s="521"/>
    </row>
    <row r="6" spans="1:28" s="355" customFormat="1" ht="21.75" customHeight="1">
      <c r="A6" s="514"/>
      <c r="B6" s="514"/>
      <c r="C6" s="514"/>
      <c r="D6" s="514"/>
      <c r="E6" s="352">
        <v>1</v>
      </c>
      <c r="F6" s="352">
        <v>3</v>
      </c>
      <c r="G6" s="352">
        <v>6</v>
      </c>
      <c r="H6" s="352">
        <v>9</v>
      </c>
      <c r="I6" s="352">
        <v>12</v>
      </c>
      <c r="J6" s="352">
        <v>1</v>
      </c>
      <c r="K6" s="352">
        <v>2</v>
      </c>
      <c r="L6" s="352">
        <v>3</v>
      </c>
      <c r="M6" s="352">
        <v>4</v>
      </c>
      <c r="N6" s="352">
        <v>5</v>
      </c>
      <c r="O6" s="352">
        <v>6</v>
      </c>
      <c r="P6" s="352">
        <v>7</v>
      </c>
      <c r="Q6" s="352">
        <v>8</v>
      </c>
      <c r="R6" s="352">
        <v>9</v>
      </c>
      <c r="S6" s="352">
        <v>10</v>
      </c>
      <c r="T6" s="352">
        <v>11</v>
      </c>
      <c r="U6" s="352">
        <v>12</v>
      </c>
      <c r="V6" s="522"/>
    </row>
    <row r="7" spans="1:28" s="357" customFormat="1" ht="21" customHeight="1">
      <c r="A7" s="457" t="s">
        <v>26</v>
      </c>
      <c r="B7" s="457" t="s">
        <v>27</v>
      </c>
      <c r="C7" s="457" t="s">
        <v>31</v>
      </c>
      <c r="D7" s="457" t="s">
        <v>140</v>
      </c>
      <c r="E7" s="457">
        <v>1</v>
      </c>
      <c r="F7" s="457">
        <v>2</v>
      </c>
      <c r="G7" s="457">
        <v>3</v>
      </c>
      <c r="H7" s="457">
        <v>4</v>
      </c>
      <c r="I7" s="457">
        <v>5</v>
      </c>
      <c r="J7" s="457">
        <v>6</v>
      </c>
      <c r="K7" s="457">
        <v>7</v>
      </c>
      <c r="L7" s="457">
        <v>8</v>
      </c>
      <c r="M7" s="457">
        <v>9</v>
      </c>
      <c r="N7" s="457">
        <v>10</v>
      </c>
      <c r="O7" s="457">
        <v>11</v>
      </c>
      <c r="P7" s="457">
        <v>12</v>
      </c>
      <c r="Q7" s="457">
        <v>13</v>
      </c>
      <c r="R7" s="457">
        <v>14</v>
      </c>
      <c r="S7" s="457">
        <v>15</v>
      </c>
      <c r="T7" s="457">
        <v>16</v>
      </c>
      <c r="U7" s="457">
        <v>17</v>
      </c>
      <c r="V7" s="457">
        <v>18</v>
      </c>
    </row>
    <row r="8" spans="1:28" ht="21" customHeight="1">
      <c r="A8" s="358">
        <v>1</v>
      </c>
      <c r="B8" s="473" t="s">
        <v>41</v>
      </c>
      <c r="C8" s="359" t="s">
        <v>141</v>
      </c>
      <c r="D8" s="360" t="s">
        <v>142</v>
      </c>
      <c r="E8" s="447">
        <v>54624.3</v>
      </c>
      <c r="F8" s="448">
        <v>62279.3</v>
      </c>
      <c r="G8" s="448">
        <v>65551.199999999997</v>
      </c>
      <c r="H8" s="449">
        <v>65440</v>
      </c>
      <c r="I8" s="449">
        <v>63130</v>
      </c>
      <c r="J8" s="447">
        <v>65454</v>
      </c>
      <c r="K8" s="448">
        <v>64480</v>
      </c>
      <c r="L8" s="448">
        <v>62591</v>
      </c>
      <c r="M8" s="448">
        <v>62910</v>
      </c>
      <c r="N8" s="447"/>
      <c r="O8" s="448"/>
      <c r="P8" s="448"/>
      <c r="Q8" s="450"/>
      <c r="R8" s="449"/>
      <c r="S8" s="448"/>
      <c r="T8" s="450"/>
      <c r="U8" s="449"/>
      <c r="V8" s="451"/>
      <c r="AB8" s="458"/>
    </row>
    <row r="9" spans="1:28" ht="21" customHeight="1">
      <c r="A9" s="358">
        <v>2</v>
      </c>
      <c r="B9" s="473" t="s">
        <v>43</v>
      </c>
      <c r="C9" s="359" t="s">
        <v>94</v>
      </c>
      <c r="D9" s="360" t="s">
        <v>145</v>
      </c>
      <c r="E9" s="447">
        <v>315800</v>
      </c>
      <c r="F9" s="448">
        <v>351148</v>
      </c>
      <c r="G9" s="448">
        <v>341210</v>
      </c>
      <c r="H9" s="449">
        <v>332640</v>
      </c>
      <c r="I9" s="449">
        <v>316214</v>
      </c>
      <c r="J9" s="447">
        <f>327*1000</f>
        <v>327000</v>
      </c>
      <c r="K9" s="448">
        <f>321*1000</f>
        <v>321000</v>
      </c>
      <c r="L9" s="448">
        <f>319*1000</f>
        <v>319000</v>
      </c>
      <c r="M9" s="448">
        <f>324*1000</f>
        <v>324000</v>
      </c>
      <c r="N9" s="447"/>
      <c r="O9" s="448"/>
      <c r="P9" s="448"/>
      <c r="Q9" s="450"/>
      <c r="R9" s="449"/>
      <c r="S9" s="448"/>
      <c r="T9" s="450"/>
      <c r="U9" s="449"/>
      <c r="V9" s="451"/>
    </row>
    <row r="10" spans="1:28" ht="21" customHeight="1">
      <c r="A10" s="358">
        <v>3</v>
      </c>
      <c r="B10" s="473" t="s">
        <v>45</v>
      </c>
      <c r="C10" s="359" t="s">
        <v>95</v>
      </c>
      <c r="D10" s="360" t="s">
        <v>148</v>
      </c>
      <c r="E10" s="447">
        <v>67454</v>
      </c>
      <c r="F10" s="448">
        <v>70854</v>
      </c>
      <c r="G10" s="448">
        <v>72038</v>
      </c>
      <c r="H10" s="449">
        <v>72323</v>
      </c>
      <c r="I10" s="449">
        <v>77794</v>
      </c>
      <c r="J10" s="447">
        <v>73259</v>
      </c>
      <c r="K10" s="448">
        <v>71094</v>
      </c>
      <c r="L10" s="448">
        <v>69886</v>
      </c>
      <c r="M10" s="448">
        <v>69349</v>
      </c>
      <c r="N10" s="447"/>
      <c r="O10" s="448"/>
      <c r="P10" s="448"/>
      <c r="Q10" s="450"/>
      <c r="R10" s="449"/>
      <c r="S10" s="448"/>
      <c r="T10" s="450"/>
      <c r="U10" s="449"/>
      <c r="V10" s="451"/>
    </row>
    <row r="11" spans="1:28" ht="21" customHeight="1">
      <c r="A11" s="358">
        <v>4</v>
      </c>
      <c r="B11" s="473" t="s">
        <v>47</v>
      </c>
      <c r="C11" s="359" t="s">
        <v>48</v>
      </c>
      <c r="D11" s="360" t="s">
        <v>151</v>
      </c>
      <c r="E11" s="447">
        <v>106284.34</v>
      </c>
      <c r="F11" s="448">
        <v>130525.96</v>
      </c>
      <c r="G11" s="448">
        <v>128570.68</v>
      </c>
      <c r="H11" s="449">
        <v>134043.24</v>
      </c>
      <c r="I11" s="449">
        <v>118000</v>
      </c>
      <c r="J11" s="447">
        <f>115*1000</f>
        <v>115000</v>
      </c>
      <c r="K11" s="448">
        <f>121*1000</f>
        <v>121000</v>
      </c>
      <c r="L11" s="448">
        <f>114*1000</f>
        <v>114000</v>
      </c>
      <c r="M11" s="448">
        <f>112*1000</f>
        <v>112000</v>
      </c>
      <c r="N11" s="447"/>
      <c r="O11" s="448"/>
      <c r="P11" s="448"/>
      <c r="Q11" s="450"/>
      <c r="R11" s="449"/>
      <c r="S11" s="448"/>
      <c r="T11" s="450"/>
      <c r="U11" s="449"/>
      <c r="V11" s="451"/>
    </row>
    <row r="12" spans="1:28" ht="21" customHeight="1">
      <c r="A12" s="358">
        <v>5</v>
      </c>
      <c r="B12" s="473" t="s">
        <v>49</v>
      </c>
      <c r="C12" s="359" t="s">
        <v>125</v>
      </c>
      <c r="D12" s="360" t="s">
        <v>151</v>
      </c>
      <c r="E12" s="447">
        <v>56540</v>
      </c>
      <c r="F12" s="448">
        <v>59235</v>
      </c>
      <c r="G12" s="448">
        <v>63644</v>
      </c>
      <c r="H12" s="449">
        <v>69343</v>
      </c>
      <c r="I12" s="449">
        <v>65280</v>
      </c>
      <c r="J12" s="447">
        <v>62112</v>
      </c>
      <c r="K12" s="448">
        <v>60383</v>
      </c>
      <c r="L12" s="448">
        <v>58687</v>
      </c>
      <c r="M12" s="448">
        <v>59494</v>
      </c>
      <c r="N12" s="447"/>
      <c r="O12" s="448"/>
      <c r="P12" s="448"/>
      <c r="Q12" s="450"/>
      <c r="R12" s="449"/>
      <c r="S12" s="448"/>
      <c r="T12" s="450"/>
      <c r="U12" s="449"/>
      <c r="V12" s="451"/>
    </row>
    <row r="13" spans="1:28" ht="21" customHeight="1">
      <c r="A13" s="358">
        <v>6</v>
      </c>
      <c r="B13" s="473" t="s">
        <v>51</v>
      </c>
      <c r="C13" s="359" t="s">
        <v>52</v>
      </c>
      <c r="D13" s="360" t="s">
        <v>151</v>
      </c>
      <c r="E13" s="447">
        <v>47714.44</v>
      </c>
      <c r="F13" s="448">
        <v>57448.75</v>
      </c>
      <c r="G13" s="448">
        <v>57201.45</v>
      </c>
      <c r="H13" s="449">
        <v>61560</v>
      </c>
      <c r="I13" s="480">
        <v>50604</v>
      </c>
      <c r="J13" s="447">
        <v>51711</v>
      </c>
      <c r="K13" s="447">
        <v>50340</v>
      </c>
      <c r="L13" s="448">
        <v>51855</v>
      </c>
      <c r="M13" s="448">
        <v>47228</v>
      </c>
      <c r="N13" s="447"/>
      <c r="O13" s="448"/>
      <c r="P13" s="448"/>
      <c r="Q13" s="450"/>
      <c r="R13" s="449"/>
      <c r="S13" s="448"/>
      <c r="T13" s="450"/>
      <c r="U13" s="449"/>
      <c r="V13" s="451"/>
    </row>
    <row r="14" spans="1:28" ht="21" customHeight="1">
      <c r="A14" s="358">
        <v>7</v>
      </c>
      <c r="B14" s="473" t="s">
        <v>53</v>
      </c>
      <c r="C14" s="359" t="s">
        <v>54</v>
      </c>
      <c r="D14" s="360" t="s">
        <v>151</v>
      </c>
      <c r="E14" s="447">
        <v>33123.576569999997</v>
      </c>
      <c r="F14" s="448">
        <v>37732.008119999999</v>
      </c>
      <c r="G14" s="448">
        <v>40342.928670000001</v>
      </c>
      <c r="H14" s="449">
        <v>41597.358369999994</v>
      </c>
      <c r="I14" s="480">
        <v>36607.06</v>
      </c>
      <c r="J14" s="447">
        <f>34876742/1000</f>
        <v>34876.741999999998</v>
      </c>
      <c r="K14" s="447">
        <f>35294994/1000</f>
        <v>35294.993999999999</v>
      </c>
      <c r="L14" s="448">
        <f>39090448/1000</f>
        <v>39090.447999999997</v>
      </c>
      <c r="M14" s="448">
        <f>33717800/1000</f>
        <v>33717.800000000003</v>
      </c>
      <c r="N14" s="447"/>
      <c r="O14" s="448"/>
      <c r="P14" s="448"/>
      <c r="Q14" s="450"/>
      <c r="R14" s="449"/>
      <c r="S14" s="448"/>
      <c r="T14" s="450"/>
      <c r="U14" s="449"/>
      <c r="V14" s="451"/>
    </row>
    <row r="15" spans="1:28" ht="21" customHeight="1">
      <c r="A15" s="358">
        <v>8</v>
      </c>
      <c r="B15" s="473" t="s">
        <v>55</v>
      </c>
      <c r="C15" s="359" t="s">
        <v>56</v>
      </c>
      <c r="D15" s="360" t="s">
        <v>159</v>
      </c>
      <c r="E15" s="447">
        <v>2443.3000000000002</v>
      </c>
      <c r="F15" s="448">
        <v>2305.1</v>
      </c>
      <c r="G15" s="448">
        <v>2318.5</v>
      </c>
      <c r="H15" s="449">
        <v>2378.8000000000002</v>
      </c>
      <c r="I15" s="480">
        <v>2280</v>
      </c>
      <c r="J15" s="447">
        <v>2280</v>
      </c>
      <c r="K15" s="447">
        <f>197*10</f>
        <v>1970</v>
      </c>
      <c r="L15" s="448">
        <f>227*10</f>
        <v>2270</v>
      </c>
      <c r="M15" s="448">
        <f>205*10</f>
        <v>2050</v>
      </c>
      <c r="N15" s="447">
        <f>218*10</f>
        <v>2180</v>
      </c>
      <c r="O15" s="448"/>
      <c r="P15" s="448"/>
      <c r="Q15" s="450"/>
      <c r="R15" s="449"/>
      <c r="S15" s="448"/>
      <c r="T15" s="450"/>
      <c r="U15" s="449"/>
      <c r="V15" s="451"/>
    </row>
    <row r="16" spans="1:28" ht="21" customHeight="1">
      <c r="A16" s="358">
        <v>9</v>
      </c>
      <c r="B16" s="473" t="s">
        <v>57</v>
      </c>
      <c r="C16" s="359" t="s">
        <v>128</v>
      </c>
      <c r="D16" s="360" t="s">
        <v>145</v>
      </c>
      <c r="E16" s="447">
        <v>51930</v>
      </c>
      <c r="F16" s="448">
        <v>60740</v>
      </c>
      <c r="G16" s="448">
        <v>66310</v>
      </c>
      <c r="H16" s="449">
        <v>61160</v>
      </c>
      <c r="I16" s="480">
        <v>58240</v>
      </c>
      <c r="J16" s="447">
        <v>50660</v>
      </c>
      <c r="K16" s="447">
        <f>51.31*1000</f>
        <v>51310</v>
      </c>
      <c r="L16" s="448">
        <f>58.11*1000</f>
        <v>58110</v>
      </c>
      <c r="M16" s="448">
        <f>49.88*1000</f>
        <v>49880</v>
      </c>
      <c r="N16" s="447">
        <f>57.1*1000</f>
        <v>57100</v>
      </c>
      <c r="O16" s="448"/>
      <c r="P16" s="448"/>
      <c r="Q16" s="450"/>
      <c r="R16" s="449"/>
      <c r="S16" s="448"/>
      <c r="T16" s="450"/>
      <c r="U16" s="449"/>
      <c r="V16" s="451"/>
    </row>
    <row r="17" spans="1:22" ht="21" customHeight="1">
      <c r="A17" s="358">
        <v>10</v>
      </c>
      <c r="B17" s="473" t="s">
        <v>59</v>
      </c>
      <c r="C17" s="359" t="s">
        <v>60</v>
      </c>
      <c r="D17" s="360" t="s">
        <v>162</v>
      </c>
      <c r="E17" s="447">
        <v>8531.24</v>
      </c>
      <c r="F17" s="448">
        <v>8884.0400000000009</v>
      </c>
      <c r="G17" s="448">
        <v>10018.86</v>
      </c>
      <c r="H17" s="449">
        <v>10914.5</v>
      </c>
      <c r="I17" s="480">
        <v>10239</v>
      </c>
      <c r="J17" s="447">
        <v>10049</v>
      </c>
      <c r="K17" s="447">
        <v>8552</v>
      </c>
      <c r="L17" s="448">
        <v>9579</v>
      </c>
      <c r="M17" s="448">
        <v>8721</v>
      </c>
      <c r="N17" s="447">
        <v>8665</v>
      </c>
      <c r="O17" s="448"/>
      <c r="P17" s="448"/>
      <c r="Q17" s="450"/>
      <c r="R17" s="449"/>
      <c r="S17" s="448"/>
      <c r="T17" s="450"/>
      <c r="U17" s="449"/>
      <c r="V17" s="451"/>
    </row>
    <row r="18" spans="1:22" ht="21" customHeight="1">
      <c r="A18" s="358">
        <v>11</v>
      </c>
      <c r="B18" s="473" t="s">
        <v>61</v>
      </c>
      <c r="C18" s="359" t="s">
        <v>129</v>
      </c>
      <c r="D18" s="360" t="s">
        <v>145</v>
      </c>
      <c r="E18" s="447">
        <v>60399.08</v>
      </c>
      <c r="F18" s="448">
        <v>63701.42</v>
      </c>
      <c r="G18" s="448">
        <v>60180.73</v>
      </c>
      <c r="H18" s="449">
        <v>61226.04</v>
      </c>
      <c r="I18" s="480">
        <v>59676</v>
      </c>
      <c r="J18" s="447">
        <v>58960</v>
      </c>
      <c r="K18" s="447">
        <v>55404</v>
      </c>
      <c r="L18" s="448">
        <v>59746</v>
      </c>
      <c r="M18" s="448">
        <v>52233</v>
      </c>
      <c r="N18" s="447">
        <v>54343</v>
      </c>
      <c r="O18" s="448"/>
      <c r="P18" s="448"/>
      <c r="Q18" s="450"/>
      <c r="R18" s="449"/>
      <c r="S18" s="448"/>
      <c r="T18" s="450"/>
      <c r="U18" s="449"/>
      <c r="V18" s="451"/>
    </row>
    <row r="19" spans="1:22" ht="21" customHeight="1">
      <c r="A19" s="358">
        <v>12</v>
      </c>
      <c r="B19" s="473" t="s">
        <v>63</v>
      </c>
      <c r="C19" s="359" t="s">
        <v>64</v>
      </c>
      <c r="D19" s="360" t="s">
        <v>167</v>
      </c>
      <c r="E19" s="447">
        <v>37971</v>
      </c>
      <c r="F19" s="448">
        <v>41515</v>
      </c>
      <c r="G19" s="448">
        <v>44102</v>
      </c>
      <c r="H19" s="449">
        <v>48190</v>
      </c>
      <c r="I19" s="480">
        <v>45078</v>
      </c>
      <c r="J19" s="447">
        <v>47477</v>
      </c>
      <c r="K19" s="447">
        <v>42967</v>
      </c>
      <c r="L19" s="448">
        <v>44316</v>
      </c>
      <c r="M19" s="448">
        <v>45019</v>
      </c>
      <c r="N19" s="447"/>
      <c r="O19" s="448"/>
      <c r="P19" s="448"/>
      <c r="Q19" s="450"/>
      <c r="R19" s="449"/>
      <c r="S19" s="448"/>
      <c r="T19" s="450"/>
      <c r="U19" s="449"/>
      <c r="V19" s="451"/>
    </row>
    <row r="20" spans="1:22" ht="21" customHeight="1">
      <c r="A20" s="358">
        <v>13</v>
      </c>
      <c r="B20" s="473" t="s">
        <v>65</v>
      </c>
      <c r="C20" s="359" t="s">
        <v>170</v>
      </c>
      <c r="D20" s="360" t="s">
        <v>145</v>
      </c>
      <c r="E20" s="447">
        <v>18211.099999999999</v>
      </c>
      <c r="F20" s="448">
        <v>21962.42</v>
      </c>
      <c r="G20" s="448">
        <v>21003.85</v>
      </c>
      <c r="H20" s="449">
        <v>19808.34</v>
      </c>
      <c r="I20" s="480">
        <v>19940</v>
      </c>
      <c r="J20" s="447">
        <v>18443</v>
      </c>
      <c r="K20" s="447">
        <v>15919</v>
      </c>
      <c r="L20" s="448">
        <v>20588</v>
      </c>
      <c r="M20" s="448">
        <v>15348</v>
      </c>
      <c r="N20" s="447">
        <v>21280</v>
      </c>
      <c r="O20" s="448"/>
      <c r="P20" s="448"/>
      <c r="Q20" s="450"/>
      <c r="R20" s="449"/>
      <c r="S20" s="448"/>
      <c r="T20" s="450"/>
      <c r="U20" s="449"/>
      <c r="V20" s="451"/>
    </row>
    <row r="21" spans="1:22" ht="21" customHeight="1">
      <c r="A21" s="358">
        <v>14</v>
      </c>
      <c r="B21" s="473" t="s">
        <v>67</v>
      </c>
      <c r="C21" s="359" t="s">
        <v>131</v>
      </c>
      <c r="D21" s="360" t="s">
        <v>145</v>
      </c>
      <c r="E21" s="447">
        <v>23784.99</v>
      </c>
      <c r="F21" s="448">
        <v>27400.55</v>
      </c>
      <c r="G21" s="448">
        <v>28082.34</v>
      </c>
      <c r="H21" s="449">
        <v>25772.5</v>
      </c>
      <c r="I21" s="480">
        <v>22753</v>
      </c>
      <c r="J21" s="447">
        <v>24899</v>
      </c>
      <c r="K21" s="447">
        <v>23490</v>
      </c>
      <c r="L21" s="448">
        <v>24936</v>
      </c>
      <c r="M21" s="448">
        <v>23195</v>
      </c>
      <c r="N21" s="447"/>
      <c r="O21" s="448"/>
      <c r="P21" s="448"/>
      <c r="Q21" s="450"/>
      <c r="R21" s="449"/>
      <c r="S21" s="448"/>
      <c r="T21" s="450"/>
      <c r="U21" s="449"/>
      <c r="V21" s="451"/>
    </row>
    <row r="22" spans="1:22" ht="21" customHeight="1">
      <c r="A22" s="358">
        <v>15</v>
      </c>
      <c r="B22" s="473" t="s">
        <v>69</v>
      </c>
      <c r="C22" s="359" t="s">
        <v>173</v>
      </c>
      <c r="D22" s="360" t="s">
        <v>174</v>
      </c>
      <c r="E22" s="447">
        <v>92507.41</v>
      </c>
      <c r="F22" s="448">
        <v>104911.86</v>
      </c>
      <c r="G22" s="448">
        <v>124162.84</v>
      </c>
      <c r="H22" s="449">
        <v>112599.3</v>
      </c>
      <c r="I22" s="480">
        <v>103632</v>
      </c>
      <c r="J22" s="447">
        <v>94525</v>
      </c>
      <c r="K22" s="447">
        <v>92715</v>
      </c>
      <c r="L22" s="448">
        <v>102980</v>
      </c>
      <c r="M22" s="448">
        <v>92575</v>
      </c>
      <c r="N22" s="447"/>
      <c r="O22" s="448"/>
      <c r="P22" s="448"/>
      <c r="Q22" s="450"/>
      <c r="R22" s="449"/>
      <c r="S22" s="448"/>
      <c r="T22" s="450"/>
      <c r="U22" s="449"/>
      <c r="V22" s="451"/>
    </row>
    <row r="23" spans="1:22" ht="21" customHeight="1">
      <c r="A23" s="388">
        <v>16</v>
      </c>
      <c r="B23" s="474" t="s">
        <v>71</v>
      </c>
      <c r="C23" s="389" t="s">
        <v>96</v>
      </c>
      <c r="D23" s="390" t="s">
        <v>177</v>
      </c>
      <c r="E23" s="452">
        <v>51469.37</v>
      </c>
      <c r="F23" s="453">
        <v>54604.81</v>
      </c>
      <c r="G23" s="453">
        <v>59468.81</v>
      </c>
      <c r="H23" s="454">
        <v>55354.05</v>
      </c>
      <c r="I23" s="481">
        <v>48908</v>
      </c>
      <c r="J23" s="452">
        <v>48405</v>
      </c>
      <c r="K23" s="452">
        <v>44837</v>
      </c>
      <c r="L23" s="453">
        <v>48895</v>
      </c>
      <c r="M23" s="453">
        <v>47684</v>
      </c>
      <c r="N23" s="452">
        <v>44498</v>
      </c>
      <c r="O23" s="453"/>
      <c r="P23" s="453" t="s">
        <v>18</v>
      </c>
      <c r="Q23" s="455"/>
      <c r="R23" s="454"/>
      <c r="S23" s="453"/>
      <c r="T23" s="455"/>
      <c r="U23" s="454"/>
      <c r="V23" s="456"/>
    </row>
    <row r="24" spans="1:22" ht="21" hidden="1" customHeight="1">
      <c r="A24" s="430"/>
      <c r="B24" s="431"/>
      <c r="C24" s="431"/>
      <c r="D24" s="432"/>
      <c r="E24" s="433"/>
      <c r="F24" s="434"/>
      <c r="G24" s="434"/>
      <c r="H24" s="435"/>
      <c r="I24" s="435"/>
      <c r="J24" s="433"/>
      <c r="K24" s="434"/>
      <c r="L24" s="434"/>
      <c r="M24" s="434"/>
      <c r="N24" s="433"/>
      <c r="O24" s="434"/>
      <c r="P24" s="434"/>
      <c r="Q24" s="437"/>
      <c r="R24" s="435"/>
      <c r="S24" s="434"/>
      <c r="T24" s="437"/>
      <c r="U24" s="378"/>
      <c r="V24" s="438"/>
    </row>
    <row r="25" spans="1:22" ht="21" hidden="1" customHeight="1">
      <c r="A25" s="358"/>
      <c r="B25" s="359"/>
      <c r="C25" s="359"/>
      <c r="D25" s="360"/>
      <c r="E25" s="361"/>
      <c r="F25" s="362"/>
      <c r="G25" s="362"/>
      <c r="H25" s="363"/>
      <c r="I25" s="363"/>
      <c r="J25" s="361"/>
      <c r="K25" s="362"/>
      <c r="L25" s="362"/>
      <c r="M25" s="362"/>
      <c r="N25" s="361"/>
      <c r="O25" s="362"/>
      <c r="P25" s="362"/>
      <c r="Q25" s="365"/>
      <c r="R25" s="363"/>
      <c r="S25" s="362"/>
      <c r="T25" s="365"/>
      <c r="U25" s="378"/>
      <c r="V25" s="367"/>
    </row>
    <row r="26" spans="1:22" ht="21" hidden="1" customHeight="1">
      <c r="A26" s="358"/>
      <c r="B26" s="359"/>
      <c r="C26" s="359"/>
      <c r="D26" s="360"/>
      <c r="E26" s="361"/>
      <c r="F26" s="362"/>
      <c r="G26" s="362"/>
      <c r="H26" s="363"/>
      <c r="I26" s="363"/>
      <c r="J26" s="361"/>
      <c r="K26" s="362"/>
      <c r="L26" s="362"/>
      <c r="M26" s="362"/>
      <c r="N26" s="361"/>
      <c r="O26" s="362"/>
      <c r="P26" s="362"/>
      <c r="Q26" s="365"/>
      <c r="R26" s="363"/>
      <c r="S26" s="362"/>
      <c r="T26" s="365"/>
      <c r="U26" s="378"/>
      <c r="V26" s="367"/>
    </row>
    <row r="27" spans="1:22" ht="21" hidden="1" customHeight="1">
      <c r="A27" s="358"/>
      <c r="B27" s="359"/>
      <c r="C27" s="359"/>
      <c r="D27" s="360"/>
      <c r="E27" s="361"/>
      <c r="F27" s="362"/>
      <c r="G27" s="362"/>
      <c r="H27" s="363"/>
      <c r="I27" s="363"/>
      <c r="J27" s="361"/>
      <c r="K27" s="362"/>
      <c r="L27" s="362"/>
      <c r="M27" s="362"/>
      <c r="N27" s="361"/>
      <c r="O27" s="362"/>
      <c r="P27" s="362"/>
      <c r="Q27" s="365"/>
      <c r="R27" s="363"/>
      <c r="S27" s="362"/>
      <c r="T27" s="365"/>
      <c r="U27" s="378"/>
      <c r="V27" s="367"/>
    </row>
    <row r="28" spans="1:22" ht="21" hidden="1" customHeight="1">
      <c r="A28" s="358"/>
      <c r="B28" s="359"/>
      <c r="C28" s="359"/>
      <c r="D28" s="360"/>
      <c r="E28" s="361"/>
      <c r="F28" s="362"/>
      <c r="G28" s="362"/>
      <c r="H28" s="363"/>
      <c r="I28" s="363"/>
      <c r="J28" s="361"/>
      <c r="K28" s="362"/>
      <c r="L28" s="362"/>
      <c r="M28" s="362"/>
      <c r="N28" s="361"/>
      <c r="O28" s="362"/>
      <c r="P28" s="362"/>
      <c r="Q28" s="365"/>
      <c r="R28" s="363"/>
      <c r="S28" s="362"/>
      <c r="T28" s="365"/>
      <c r="U28" s="378"/>
      <c r="V28" s="367"/>
    </row>
    <row r="29" spans="1:22" ht="21" hidden="1" customHeight="1">
      <c r="A29" s="358"/>
      <c r="B29" s="359"/>
      <c r="C29" s="359"/>
      <c r="D29" s="360"/>
      <c r="E29" s="361"/>
      <c r="F29" s="362"/>
      <c r="G29" s="362"/>
      <c r="H29" s="363"/>
      <c r="I29" s="363"/>
      <c r="J29" s="361"/>
      <c r="K29" s="362"/>
      <c r="L29" s="362"/>
      <c r="M29" s="362"/>
      <c r="N29" s="361"/>
      <c r="O29" s="362"/>
      <c r="P29" s="362"/>
      <c r="Q29" s="365"/>
      <c r="R29" s="363"/>
      <c r="S29" s="362"/>
      <c r="T29" s="365"/>
      <c r="U29" s="381"/>
      <c r="V29" s="367"/>
    </row>
    <row r="30" spans="1:22" ht="21" hidden="1" customHeight="1">
      <c r="A30" s="358"/>
      <c r="B30" s="359"/>
      <c r="C30" s="359"/>
      <c r="D30" s="360"/>
      <c r="E30" s="361"/>
      <c r="F30" s="362"/>
      <c r="G30" s="362"/>
      <c r="H30" s="363"/>
      <c r="I30" s="363"/>
      <c r="J30" s="361"/>
      <c r="K30" s="362"/>
      <c r="L30" s="362"/>
      <c r="M30" s="362"/>
      <c r="N30" s="361"/>
      <c r="O30" s="362"/>
      <c r="P30" s="362"/>
      <c r="Q30" s="365"/>
      <c r="R30" s="363"/>
      <c r="S30" s="362"/>
      <c r="T30" s="365"/>
      <c r="U30" s="381"/>
      <c r="V30" s="367"/>
    </row>
    <row r="31" spans="1:22" ht="21" hidden="1" customHeight="1">
      <c r="A31" s="358"/>
      <c r="B31" s="359"/>
      <c r="C31" s="359"/>
      <c r="D31" s="360"/>
      <c r="E31" s="361"/>
      <c r="F31" s="362"/>
      <c r="G31" s="362"/>
      <c r="H31" s="363"/>
      <c r="I31" s="363"/>
      <c r="J31" s="361"/>
      <c r="K31" s="362"/>
      <c r="L31" s="362"/>
      <c r="M31" s="362"/>
      <c r="N31" s="361"/>
      <c r="O31" s="362"/>
      <c r="P31" s="362"/>
      <c r="Q31" s="365"/>
      <c r="R31" s="363"/>
      <c r="S31" s="362"/>
      <c r="T31" s="365"/>
      <c r="U31" s="381"/>
      <c r="V31" s="367"/>
    </row>
    <row r="32" spans="1:22" ht="21" hidden="1" customHeight="1">
      <c r="A32" s="358"/>
      <c r="B32" s="359"/>
      <c r="C32" s="359"/>
      <c r="D32" s="360"/>
      <c r="E32" s="361"/>
      <c r="F32" s="362"/>
      <c r="G32" s="362"/>
      <c r="H32" s="363"/>
      <c r="I32" s="363"/>
      <c r="J32" s="361"/>
      <c r="K32" s="362"/>
      <c r="L32" s="362"/>
      <c r="M32" s="362"/>
      <c r="N32" s="361"/>
      <c r="O32" s="362"/>
      <c r="P32" s="362"/>
      <c r="Q32" s="365"/>
      <c r="R32" s="363"/>
      <c r="S32" s="362"/>
      <c r="T32" s="365"/>
      <c r="U32" s="381"/>
      <c r="V32" s="367"/>
    </row>
    <row r="33" spans="1:22" ht="21" hidden="1" customHeight="1">
      <c r="A33" s="358"/>
      <c r="B33" s="359"/>
      <c r="C33" s="359"/>
      <c r="D33" s="360"/>
      <c r="E33" s="361"/>
      <c r="F33" s="362"/>
      <c r="G33" s="362"/>
      <c r="H33" s="363"/>
      <c r="I33" s="363"/>
      <c r="J33" s="361"/>
      <c r="K33" s="362"/>
      <c r="L33" s="362"/>
      <c r="M33" s="362"/>
      <c r="N33" s="361"/>
      <c r="O33" s="362"/>
      <c r="P33" s="362"/>
      <c r="Q33" s="365"/>
      <c r="R33" s="363"/>
      <c r="S33" s="362"/>
      <c r="T33" s="365"/>
      <c r="U33" s="381"/>
      <c r="V33" s="367"/>
    </row>
    <row r="34" spans="1:22" ht="21" hidden="1" customHeight="1">
      <c r="A34" s="358"/>
      <c r="B34" s="359"/>
      <c r="C34" s="359"/>
      <c r="D34" s="360"/>
      <c r="E34" s="361"/>
      <c r="F34" s="362"/>
      <c r="G34" s="362"/>
      <c r="H34" s="363"/>
      <c r="I34" s="363"/>
      <c r="J34" s="361"/>
      <c r="K34" s="362"/>
      <c r="L34" s="362"/>
      <c r="M34" s="362"/>
      <c r="N34" s="361"/>
      <c r="O34" s="362"/>
      <c r="P34" s="362"/>
      <c r="Q34" s="365"/>
      <c r="R34" s="363"/>
      <c r="S34" s="362"/>
      <c r="T34" s="365"/>
      <c r="U34" s="381"/>
      <c r="V34" s="367"/>
    </row>
    <row r="35" spans="1:22" ht="21" hidden="1" customHeight="1">
      <c r="A35" s="358"/>
      <c r="B35" s="359"/>
      <c r="C35" s="359"/>
      <c r="D35" s="360"/>
      <c r="E35" s="361"/>
      <c r="F35" s="362"/>
      <c r="G35" s="362"/>
      <c r="H35" s="363"/>
      <c r="I35" s="363"/>
      <c r="J35" s="361"/>
      <c r="K35" s="362"/>
      <c r="L35" s="362"/>
      <c r="M35" s="362"/>
      <c r="N35" s="361"/>
      <c r="O35" s="362"/>
      <c r="P35" s="362"/>
      <c r="Q35" s="365"/>
      <c r="R35" s="363"/>
      <c r="S35" s="362"/>
      <c r="T35" s="365"/>
      <c r="U35" s="381"/>
      <c r="V35" s="367"/>
    </row>
    <row r="36" spans="1:22" ht="21" hidden="1" customHeight="1">
      <c r="A36" s="358"/>
      <c r="B36" s="359"/>
      <c r="C36" s="359"/>
      <c r="D36" s="360"/>
      <c r="E36" s="361"/>
      <c r="F36" s="362"/>
      <c r="G36" s="362"/>
      <c r="H36" s="363"/>
      <c r="I36" s="363"/>
      <c r="J36" s="361"/>
      <c r="K36" s="362"/>
      <c r="L36" s="362"/>
      <c r="M36" s="362"/>
      <c r="N36" s="361"/>
      <c r="O36" s="362"/>
      <c r="P36" s="362"/>
      <c r="Q36" s="365"/>
      <c r="R36" s="363"/>
      <c r="S36" s="362"/>
      <c r="T36" s="365"/>
      <c r="U36" s="381"/>
      <c r="V36" s="367"/>
    </row>
    <row r="37" spans="1:22" ht="21" hidden="1" customHeight="1">
      <c r="A37" s="358"/>
      <c r="B37" s="359"/>
      <c r="C37" s="359"/>
      <c r="D37" s="360"/>
      <c r="E37" s="361"/>
      <c r="F37" s="362"/>
      <c r="G37" s="362"/>
      <c r="H37" s="363"/>
      <c r="I37" s="363"/>
      <c r="J37" s="361"/>
      <c r="K37" s="362"/>
      <c r="L37" s="362"/>
      <c r="M37" s="362"/>
      <c r="N37" s="361"/>
      <c r="O37" s="362"/>
      <c r="P37" s="362"/>
      <c r="Q37" s="365"/>
      <c r="R37" s="363"/>
      <c r="S37" s="362"/>
      <c r="T37" s="365"/>
      <c r="U37" s="381"/>
      <c r="V37" s="367"/>
    </row>
    <row r="38" spans="1:22" ht="21" hidden="1" customHeight="1">
      <c r="A38" s="358"/>
      <c r="B38" s="359"/>
      <c r="C38" s="359"/>
      <c r="D38" s="360"/>
      <c r="E38" s="361"/>
      <c r="F38" s="362"/>
      <c r="G38" s="362"/>
      <c r="H38" s="363"/>
      <c r="I38" s="363"/>
      <c r="J38" s="361"/>
      <c r="K38" s="362"/>
      <c r="L38" s="362"/>
      <c r="M38" s="362"/>
      <c r="N38" s="361"/>
      <c r="O38" s="362"/>
      <c r="P38" s="362"/>
      <c r="Q38" s="365"/>
      <c r="R38" s="363"/>
      <c r="S38" s="362"/>
      <c r="T38" s="365"/>
      <c r="U38" s="381"/>
      <c r="V38" s="367"/>
    </row>
    <row r="39" spans="1:22" ht="21" hidden="1" customHeight="1">
      <c r="A39" s="358"/>
      <c r="B39" s="359"/>
      <c r="C39" s="359"/>
      <c r="D39" s="360"/>
      <c r="E39" s="361"/>
      <c r="F39" s="362"/>
      <c r="G39" s="362"/>
      <c r="H39" s="363"/>
      <c r="I39" s="363"/>
      <c r="J39" s="361"/>
      <c r="K39" s="362"/>
      <c r="L39" s="362"/>
      <c r="M39" s="362"/>
      <c r="N39" s="361"/>
      <c r="O39" s="362"/>
      <c r="P39" s="362"/>
      <c r="Q39" s="365"/>
      <c r="R39" s="363"/>
      <c r="S39" s="362"/>
      <c r="T39" s="365"/>
      <c r="U39" s="381"/>
      <c r="V39" s="367"/>
    </row>
    <row r="40" spans="1:22" ht="21" hidden="1" customHeight="1">
      <c r="A40" s="358"/>
      <c r="B40" s="359"/>
      <c r="C40" s="359"/>
      <c r="D40" s="360"/>
      <c r="E40" s="361"/>
      <c r="F40" s="362"/>
      <c r="G40" s="362"/>
      <c r="H40" s="363"/>
      <c r="I40" s="363"/>
      <c r="J40" s="361"/>
      <c r="K40" s="362"/>
      <c r="L40" s="362"/>
      <c r="M40" s="362"/>
      <c r="N40" s="361"/>
      <c r="O40" s="362"/>
      <c r="P40" s="362"/>
      <c r="Q40" s="365"/>
      <c r="R40" s="363"/>
      <c r="S40" s="362"/>
      <c r="T40" s="365"/>
      <c r="U40" s="381"/>
      <c r="V40" s="367"/>
    </row>
    <row r="41" spans="1:22" ht="21" hidden="1" customHeight="1">
      <c r="A41" s="358"/>
      <c r="B41" s="359"/>
      <c r="C41" s="359"/>
      <c r="D41" s="360"/>
      <c r="E41" s="361"/>
      <c r="F41" s="362"/>
      <c r="G41" s="362"/>
      <c r="H41" s="363"/>
      <c r="I41" s="363"/>
      <c r="J41" s="361"/>
      <c r="K41" s="362"/>
      <c r="L41" s="362"/>
      <c r="M41" s="362"/>
      <c r="N41" s="361"/>
      <c r="O41" s="362"/>
      <c r="P41" s="362"/>
      <c r="Q41" s="365"/>
      <c r="R41" s="363"/>
      <c r="S41" s="362"/>
      <c r="T41" s="365"/>
      <c r="U41" s="381"/>
      <c r="V41" s="367"/>
    </row>
    <row r="42" spans="1:22" ht="21" hidden="1" customHeight="1">
      <c r="A42" s="358"/>
      <c r="B42" s="359"/>
      <c r="C42" s="359"/>
      <c r="D42" s="360"/>
      <c r="E42" s="361"/>
      <c r="F42" s="362"/>
      <c r="G42" s="362"/>
      <c r="H42" s="363"/>
      <c r="I42" s="363"/>
      <c r="J42" s="361"/>
      <c r="K42" s="362"/>
      <c r="L42" s="362"/>
      <c r="M42" s="362"/>
      <c r="N42" s="361"/>
      <c r="O42" s="362"/>
      <c r="P42" s="362"/>
      <c r="Q42" s="365"/>
      <c r="R42" s="363"/>
      <c r="S42" s="362"/>
      <c r="T42" s="365"/>
      <c r="U42" s="381"/>
      <c r="V42" s="367"/>
    </row>
    <row r="43" spans="1:22" ht="21" hidden="1" customHeight="1">
      <c r="A43" s="358"/>
      <c r="B43" s="359"/>
      <c r="C43" s="359"/>
      <c r="D43" s="360"/>
      <c r="E43" s="361"/>
      <c r="F43" s="362"/>
      <c r="G43" s="362"/>
      <c r="H43" s="363"/>
      <c r="I43" s="363"/>
      <c r="J43" s="361"/>
      <c r="K43" s="362"/>
      <c r="L43" s="362"/>
      <c r="M43" s="362"/>
      <c r="N43" s="361"/>
      <c r="O43" s="362"/>
      <c r="P43" s="362"/>
      <c r="Q43" s="365"/>
      <c r="R43" s="363"/>
      <c r="S43" s="362"/>
      <c r="T43" s="365"/>
      <c r="U43" s="381"/>
      <c r="V43" s="367"/>
    </row>
    <row r="44" spans="1:22" ht="21" hidden="1" customHeight="1">
      <c r="A44" s="358"/>
      <c r="B44" s="359"/>
      <c r="C44" s="359"/>
      <c r="D44" s="360"/>
      <c r="E44" s="361"/>
      <c r="F44" s="362"/>
      <c r="G44" s="362"/>
      <c r="H44" s="363"/>
      <c r="I44" s="363"/>
      <c r="J44" s="361"/>
      <c r="K44" s="362"/>
      <c r="L44" s="362"/>
      <c r="M44" s="362"/>
      <c r="N44" s="361"/>
      <c r="O44" s="362"/>
      <c r="P44" s="362"/>
      <c r="Q44" s="365"/>
      <c r="R44" s="363"/>
      <c r="S44" s="362"/>
      <c r="T44" s="365"/>
      <c r="U44" s="381"/>
      <c r="V44" s="367"/>
    </row>
    <row r="45" spans="1:22" ht="21" hidden="1" customHeight="1">
      <c r="A45" s="358"/>
      <c r="B45" s="359"/>
      <c r="C45" s="359"/>
      <c r="D45" s="360"/>
      <c r="E45" s="361"/>
      <c r="F45" s="362"/>
      <c r="G45" s="362"/>
      <c r="H45" s="363"/>
      <c r="I45" s="363"/>
      <c r="J45" s="361"/>
      <c r="K45" s="362"/>
      <c r="L45" s="362"/>
      <c r="M45" s="362"/>
      <c r="N45" s="361"/>
      <c r="O45" s="362"/>
      <c r="P45" s="362"/>
      <c r="Q45" s="365"/>
      <c r="R45" s="363"/>
      <c r="S45" s="362"/>
      <c r="T45" s="365"/>
      <c r="U45" s="381"/>
      <c r="V45" s="367"/>
    </row>
    <row r="46" spans="1:22" ht="21" hidden="1" customHeight="1">
      <c r="A46" s="358"/>
      <c r="B46" s="359"/>
      <c r="C46" s="359"/>
      <c r="D46" s="360"/>
      <c r="E46" s="361"/>
      <c r="F46" s="362"/>
      <c r="G46" s="362"/>
      <c r="H46" s="363"/>
      <c r="I46" s="363"/>
      <c r="J46" s="361"/>
      <c r="K46" s="362"/>
      <c r="L46" s="362"/>
      <c r="M46" s="362"/>
      <c r="N46" s="361"/>
      <c r="O46" s="362"/>
      <c r="P46" s="362"/>
      <c r="Q46" s="365"/>
      <c r="R46" s="363"/>
      <c r="S46" s="362"/>
      <c r="T46" s="365"/>
      <c r="U46" s="381"/>
      <c r="V46" s="367"/>
    </row>
    <row r="47" spans="1:22" ht="21" hidden="1" customHeight="1">
      <c r="A47" s="358"/>
      <c r="B47" s="359"/>
      <c r="C47" s="359"/>
      <c r="D47" s="360"/>
      <c r="E47" s="361"/>
      <c r="F47" s="362"/>
      <c r="G47" s="362"/>
      <c r="H47" s="363"/>
      <c r="I47" s="363"/>
      <c r="J47" s="361"/>
      <c r="K47" s="362"/>
      <c r="L47" s="362"/>
      <c r="M47" s="362"/>
      <c r="N47" s="361"/>
      <c r="O47" s="362"/>
      <c r="P47" s="362"/>
      <c r="Q47" s="365"/>
      <c r="R47" s="363"/>
      <c r="S47" s="362"/>
      <c r="T47" s="365"/>
      <c r="U47" s="381"/>
      <c r="V47" s="367"/>
    </row>
    <row r="48" spans="1:22" ht="21" hidden="1" customHeight="1">
      <c r="A48" s="358"/>
      <c r="B48" s="359"/>
      <c r="C48" s="359"/>
      <c r="D48" s="360"/>
      <c r="E48" s="361"/>
      <c r="F48" s="362"/>
      <c r="G48" s="362"/>
      <c r="H48" s="363"/>
      <c r="I48" s="363"/>
      <c r="J48" s="361"/>
      <c r="K48" s="362"/>
      <c r="L48" s="362"/>
      <c r="M48" s="362"/>
      <c r="N48" s="361"/>
      <c r="O48" s="362"/>
      <c r="P48" s="362"/>
      <c r="Q48" s="365"/>
      <c r="R48" s="363"/>
      <c r="S48" s="362"/>
      <c r="T48" s="365"/>
      <c r="U48" s="381"/>
      <c r="V48" s="367"/>
    </row>
    <row r="49" spans="1:22" ht="21" hidden="1" customHeight="1">
      <c r="A49" s="358"/>
      <c r="B49" s="359"/>
      <c r="C49" s="359"/>
      <c r="D49" s="360"/>
      <c r="E49" s="361"/>
      <c r="F49" s="382"/>
      <c r="G49" s="382"/>
      <c r="H49" s="383"/>
      <c r="I49" s="383"/>
      <c r="J49" s="361"/>
      <c r="K49" s="382"/>
      <c r="L49" s="382"/>
      <c r="M49" s="382"/>
      <c r="N49" s="361"/>
      <c r="O49" s="382"/>
      <c r="P49" s="382"/>
      <c r="Q49" s="385"/>
      <c r="R49" s="383"/>
      <c r="S49" s="382"/>
      <c r="T49" s="385"/>
      <c r="U49" s="386"/>
      <c r="V49" s="367"/>
    </row>
    <row r="50" spans="1:22" ht="21" hidden="1" customHeight="1">
      <c r="A50" s="358"/>
      <c r="B50" s="359"/>
      <c r="C50" s="359"/>
      <c r="D50" s="360"/>
      <c r="E50" s="361"/>
      <c r="F50" s="382"/>
      <c r="G50" s="382"/>
      <c r="H50" s="383"/>
      <c r="I50" s="383"/>
      <c r="J50" s="361"/>
      <c r="K50" s="382"/>
      <c r="L50" s="382"/>
      <c r="M50" s="382"/>
      <c r="N50" s="361"/>
      <c r="O50" s="382"/>
      <c r="P50" s="382"/>
      <c r="Q50" s="385"/>
      <c r="R50" s="383"/>
      <c r="S50" s="382"/>
      <c r="T50" s="385"/>
      <c r="U50" s="386"/>
      <c r="V50" s="367"/>
    </row>
    <row r="51" spans="1:22" ht="21" hidden="1" customHeight="1">
      <c r="A51" s="358"/>
      <c r="B51" s="359"/>
      <c r="C51" s="359"/>
      <c r="D51" s="360"/>
      <c r="E51" s="361"/>
      <c r="F51" s="362"/>
      <c r="G51" s="362"/>
      <c r="H51" s="363"/>
      <c r="I51" s="363"/>
      <c r="J51" s="361"/>
      <c r="K51" s="362"/>
      <c r="L51" s="362"/>
      <c r="M51" s="362"/>
      <c r="N51" s="361"/>
      <c r="O51" s="362"/>
      <c r="P51" s="362"/>
      <c r="Q51" s="365"/>
      <c r="R51" s="363"/>
      <c r="S51" s="362"/>
      <c r="T51" s="365"/>
      <c r="U51" s="381"/>
      <c r="V51" s="367"/>
    </row>
    <row r="52" spans="1:22" ht="21" hidden="1" customHeight="1">
      <c r="A52" s="358"/>
      <c r="B52" s="359"/>
      <c r="C52" s="359"/>
      <c r="D52" s="360"/>
      <c r="E52" s="361"/>
      <c r="F52" s="362"/>
      <c r="G52" s="387"/>
      <c r="H52" s="363"/>
      <c r="I52" s="363"/>
      <c r="J52" s="361"/>
      <c r="K52" s="387"/>
      <c r="L52" s="362"/>
      <c r="M52" s="362"/>
      <c r="N52" s="361"/>
      <c r="O52" s="387"/>
      <c r="P52" s="362"/>
      <c r="Q52" s="365"/>
      <c r="R52" s="363"/>
      <c r="S52" s="362"/>
      <c r="T52" s="365"/>
      <c r="U52" s="381"/>
      <c r="V52" s="367"/>
    </row>
    <row r="53" spans="1:22" ht="21" hidden="1" customHeight="1">
      <c r="A53" s="358"/>
      <c r="B53" s="359"/>
      <c r="C53" s="359"/>
      <c r="D53" s="360"/>
      <c r="E53" s="361"/>
      <c r="F53" s="362"/>
      <c r="G53" s="362"/>
      <c r="H53" s="363"/>
      <c r="I53" s="363"/>
      <c r="J53" s="361"/>
      <c r="K53" s="362"/>
      <c r="L53" s="362"/>
      <c r="M53" s="362"/>
      <c r="N53" s="361"/>
      <c r="O53" s="362"/>
      <c r="P53" s="362"/>
      <c r="Q53" s="365"/>
      <c r="R53" s="363"/>
      <c r="S53" s="362"/>
      <c r="T53" s="365"/>
      <c r="U53" s="381"/>
      <c r="V53" s="367"/>
    </row>
    <row r="54" spans="1:22" ht="21" hidden="1" customHeight="1">
      <c r="A54" s="358"/>
      <c r="B54" s="359"/>
      <c r="C54" s="359"/>
      <c r="D54" s="360"/>
      <c r="E54" s="361"/>
      <c r="F54" s="362"/>
      <c r="G54" s="382"/>
      <c r="H54" s="363"/>
      <c r="I54" s="363"/>
      <c r="J54" s="361"/>
      <c r="K54" s="382"/>
      <c r="L54" s="362"/>
      <c r="M54" s="362"/>
      <c r="N54" s="361"/>
      <c r="O54" s="382"/>
      <c r="P54" s="362"/>
      <c r="Q54" s="365"/>
      <c r="R54" s="363"/>
      <c r="S54" s="362"/>
      <c r="T54" s="365"/>
      <c r="U54" s="381"/>
      <c r="V54" s="367"/>
    </row>
    <row r="55" spans="1:22" ht="21" hidden="1" customHeight="1">
      <c r="A55" s="358"/>
      <c r="B55" s="359"/>
      <c r="C55" s="359"/>
      <c r="D55" s="360"/>
      <c r="E55" s="361"/>
      <c r="F55" s="362"/>
      <c r="G55" s="362"/>
      <c r="H55" s="363"/>
      <c r="I55" s="363"/>
      <c r="J55" s="361"/>
      <c r="K55" s="362"/>
      <c r="L55" s="362"/>
      <c r="M55" s="362"/>
      <c r="N55" s="361"/>
      <c r="O55" s="362"/>
      <c r="P55" s="362"/>
      <c r="Q55" s="365"/>
      <c r="R55" s="363"/>
      <c r="S55" s="362"/>
      <c r="T55" s="365"/>
      <c r="U55" s="381"/>
      <c r="V55" s="367"/>
    </row>
    <row r="56" spans="1:22" ht="21" hidden="1" customHeight="1">
      <c r="A56" s="358"/>
      <c r="B56" s="359"/>
      <c r="C56" s="359"/>
      <c r="D56" s="360"/>
      <c r="E56" s="361"/>
      <c r="F56" s="362"/>
      <c r="G56" s="362"/>
      <c r="H56" s="363"/>
      <c r="I56" s="363"/>
      <c r="J56" s="361"/>
      <c r="K56" s="362"/>
      <c r="L56" s="362"/>
      <c r="M56" s="362"/>
      <c r="N56" s="361"/>
      <c r="O56" s="362"/>
      <c r="P56" s="362"/>
      <c r="Q56" s="365"/>
      <c r="R56" s="363"/>
      <c r="S56" s="362"/>
      <c r="T56" s="365"/>
      <c r="U56" s="381"/>
      <c r="V56" s="367"/>
    </row>
    <row r="57" spans="1:22" ht="21" hidden="1" customHeight="1">
      <c r="A57" s="388"/>
      <c r="B57" s="389"/>
      <c r="C57" s="389"/>
      <c r="D57" s="390"/>
      <c r="E57" s="391"/>
      <c r="F57" s="392"/>
      <c r="G57" s="392"/>
      <c r="H57" s="393"/>
      <c r="I57" s="393"/>
      <c r="J57" s="391"/>
      <c r="K57" s="392"/>
      <c r="L57" s="392"/>
      <c r="M57" s="392"/>
      <c r="N57" s="391"/>
      <c r="O57" s="392"/>
      <c r="P57" s="392"/>
      <c r="Q57" s="395"/>
      <c r="R57" s="393"/>
      <c r="S57" s="392"/>
      <c r="T57" s="395"/>
      <c r="U57" s="396"/>
      <c r="V57" s="397"/>
    </row>
    <row r="58" spans="1:22" ht="13.5" customHeight="1"/>
    <row r="59" spans="1:22" ht="24" customHeight="1">
      <c r="A59" s="398"/>
      <c r="B59" s="485" t="s">
        <v>180</v>
      </c>
      <c r="C59" s="486"/>
      <c r="D59" s="486"/>
      <c r="E59" s="486"/>
      <c r="F59" s="486"/>
      <c r="G59" s="486"/>
      <c r="H59" s="486"/>
      <c r="I59" s="487"/>
      <c r="J59" s="399"/>
      <c r="K59" s="399"/>
      <c r="L59" s="399"/>
      <c r="M59" s="399"/>
      <c r="N59" s="399"/>
      <c r="O59" s="399"/>
      <c r="P59" s="399"/>
      <c r="Q59" s="399"/>
      <c r="R59" s="399"/>
      <c r="S59" s="399"/>
      <c r="T59" s="399"/>
      <c r="U59" s="399"/>
    </row>
    <row r="60" spans="1:22">
      <c r="A60" s="399"/>
      <c r="B60" s="399"/>
      <c r="C60" s="399"/>
      <c r="D60" s="399"/>
      <c r="E60" s="399"/>
      <c r="F60" s="399"/>
      <c r="G60" s="399"/>
      <c r="H60" s="399"/>
      <c r="I60" s="399"/>
      <c r="J60" s="399"/>
      <c r="K60" s="399"/>
      <c r="L60" s="399"/>
      <c r="M60" s="399"/>
      <c r="N60" s="399"/>
      <c r="O60" s="399"/>
      <c r="P60" s="399"/>
      <c r="Q60" s="399"/>
      <c r="R60" s="399"/>
      <c r="S60" s="399"/>
      <c r="T60" s="399"/>
      <c r="U60" s="399"/>
      <c r="V60" s="399"/>
    </row>
    <row r="61" spans="1:22">
      <c r="A61" s="399"/>
      <c r="B61" s="399"/>
      <c r="C61" s="399"/>
      <c r="D61" s="399"/>
      <c r="E61" s="399"/>
      <c r="F61" s="471">
        <f>(F23-E23)/E23*100</f>
        <v>6.09185618553325</v>
      </c>
      <c r="G61" s="471">
        <f t="shared" ref="G61:N61" si="0">(G23-F23)/F23*100</f>
        <v>8.907640187741702</v>
      </c>
      <c r="H61" s="471">
        <f t="shared" si="0"/>
        <v>-6.9191900762769505</v>
      </c>
      <c r="I61" s="471">
        <f t="shared" si="0"/>
        <v>-11.645128043928137</v>
      </c>
      <c r="J61" s="471">
        <f t="shared" si="0"/>
        <v>-1.0284616013740084</v>
      </c>
      <c r="K61" s="471">
        <f t="shared" si="0"/>
        <v>-7.3711393451089764</v>
      </c>
      <c r="L61" s="471">
        <f t="shared" si="0"/>
        <v>9.0505609206681985</v>
      </c>
      <c r="M61" s="471">
        <f t="shared" si="0"/>
        <v>-2.4767358625626343</v>
      </c>
      <c r="N61" s="471">
        <f t="shared" si="0"/>
        <v>-6.6814864524788184</v>
      </c>
      <c r="O61" s="399"/>
      <c r="P61" s="399"/>
      <c r="Q61" s="399"/>
      <c r="R61" s="399"/>
      <c r="S61" s="399"/>
      <c r="T61" s="399"/>
      <c r="U61" s="399"/>
      <c r="V61" s="399"/>
    </row>
    <row r="62" spans="1:22">
      <c r="A62" s="399"/>
      <c r="B62" s="399"/>
      <c r="C62" s="399"/>
      <c r="D62" s="399"/>
      <c r="E62" s="399"/>
      <c r="F62" s="399"/>
      <c r="G62" s="399"/>
      <c r="H62" s="399"/>
      <c r="I62" s="399"/>
      <c r="J62" s="399"/>
      <c r="K62" s="399"/>
      <c r="L62" s="399"/>
      <c r="M62" s="399"/>
      <c r="N62" s="399"/>
      <c r="O62" s="399"/>
      <c r="P62" s="399"/>
      <c r="Q62" s="399"/>
      <c r="R62" s="399"/>
      <c r="S62" s="399"/>
      <c r="T62" s="399"/>
      <c r="U62" s="399"/>
      <c r="V62" s="399"/>
    </row>
    <row r="63" spans="1:22">
      <c r="A63" s="399"/>
      <c r="B63" s="399"/>
      <c r="C63" s="399"/>
      <c r="D63" s="399"/>
      <c r="E63" s="399"/>
      <c r="F63" s="399"/>
      <c r="G63" s="399"/>
      <c r="H63" s="399"/>
      <c r="I63" s="399"/>
      <c r="J63" s="399"/>
      <c r="K63" s="399"/>
      <c r="L63" s="399"/>
      <c r="M63" s="399"/>
      <c r="N63" s="399"/>
      <c r="O63" s="399"/>
      <c r="P63" s="399"/>
      <c r="Q63" s="399"/>
      <c r="R63" s="399"/>
      <c r="S63" s="399"/>
      <c r="T63" s="399"/>
      <c r="U63" s="399"/>
      <c r="V63" s="399"/>
    </row>
  </sheetData>
  <mergeCells count="11">
    <mergeCell ref="E5:I5"/>
    <mergeCell ref="J5:U5"/>
    <mergeCell ref="B59:I59"/>
    <mergeCell ref="A1:V1"/>
    <mergeCell ref="A4:A6"/>
    <mergeCell ref="B4:B6"/>
    <mergeCell ref="C4:C6"/>
    <mergeCell ref="D4:D6"/>
    <mergeCell ref="E4:I4"/>
    <mergeCell ref="J4:U4"/>
    <mergeCell ref="V4:V6"/>
  </mergeCells>
  <printOptions horizontalCentered="1"/>
  <pageMargins left="0.70866141732283472" right="0.70866141732283472" top="0.74803149606299213" bottom="0.74803149606299213" header="0.31496062992125984" footer="0.31496062992125984"/>
  <pageSetup paperSize="9" scale="96"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3"/>
  <sheetViews>
    <sheetView zoomScale="80" zoomScaleNormal="80" workbookViewId="0">
      <pane ySplit="7" topLeftCell="A8" activePane="bottomLeft" state="frozen"/>
      <selection activeCell="AG6" sqref="AG6"/>
      <selection pane="bottomLeft" activeCell="AT21" sqref="AT21"/>
    </sheetView>
  </sheetViews>
  <sheetFormatPr defaultColWidth="9.28515625" defaultRowHeight="16.5"/>
  <cols>
    <col min="1" max="1" width="6.42578125" style="348" customWidth="1"/>
    <col min="2" max="3" width="17.7109375" style="347" customWidth="1"/>
    <col min="4" max="4" width="17" style="347" customWidth="1"/>
    <col min="5" max="14" width="9.28515625" style="347" customWidth="1"/>
    <col min="15" max="16" width="9.28515625" style="347" hidden="1" customWidth="1"/>
    <col min="17" max="21" width="10.28515625" style="347" hidden="1" customWidth="1"/>
    <col min="22" max="22" width="19.140625" style="347" customWidth="1"/>
    <col min="23" max="23" width="3.140625" style="347" customWidth="1"/>
    <col min="24" max="24" width="12" style="347" hidden="1" customWidth="1"/>
    <col min="25" max="25" width="10.7109375" style="347" hidden="1" customWidth="1"/>
    <col min="26" max="28" width="9.28515625" style="347" hidden="1" customWidth="1"/>
    <col min="29" max="29" width="5.5703125" style="347" hidden="1" customWidth="1"/>
    <col min="30" max="30" width="9.28515625" style="347" hidden="1" customWidth="1"/>
    <col min="31" max="31" width="9.42578125" style="347" hidden="1" customWidth="1"/>
    <col min="32" max="32" width="9.7109375" style="347" hidden="1" customWidth="1"/>
    <col min="33" max="33" width="9.42578125" style="347" hidden="1" customWidth="1"/>
    <col min="34" max="42" width="9.28515625" style="347" hidden="1" customWidth="1"/>
    <col min="43" max="43" width="15.5703125" style="347" customWidth="1"/>
    <col min="44" max="183" width="9.28515625" style="347"/>
    <col min="184" max="184" width="5" style="347" customWidth="1"/>
    <col min="185" max="185" width="15.28515625" style="347" customWidth="1"/>
    <col min="186" max="186" width="18.42578125" style="347" customWidth="1"/>
    <col min="187" max="191" width="9.7109375" style="347" customWidth="1"/>
    <col min="192" max="192" width="9" style="347" bestFit="1" customWidth="1"/>
    <col min="193" max="193" width="2.28515625" style="347" customWidth="1"/>
    <col min="194" max="194" width="9.28515625" style="347" customWidth="1"/>
    <col min="195" max="195" width="1.7109375" style="347" customWidth="1"/>
    <col min="196" max="196" width="11.42578125" style="347" bestFit="1" customWidth="1"/>
    <col min="197" max="197" width="2.28515625" style="347" customWidth="1"/>
    <col min="198" max="198" width="9" style="347" bestFit="1" customWidth="1"/>
    <col min="199" max="199" width="1.7109375" style="347" customWidth="1"/>
    <col min="200" max="200" width="8" style="347" customWidth="1"/>
    <col min="201" max="201" width="1.42578125" style="347" customWidth="1"/>
    <col min="202" max="202" width="7.7109375" style="347" customWidth="1"/>
    <col min="203" max="203" width="19.42578125" style="347" customWidth="1"/>
    <col min="204" max="205" width="9.28515625" style="347"/>
    <col min="206" max="206" width="10.28515625" style="347" customWidth="1"/>
    <col min="207" max="208" width="9.28515625" style="347"/>
    <col min="209" max="209" width="19" style="347" customWidth="1"/>
    <col min="210" max="210" width="11" style="347" customWidth="1"/>
    <col min="211" max="211" width="9.28515625" style="347"/>
    <col min="212" max="213" width="10" style="347" customWidth="1"/>
    <col min="214" max="16384" width="9.28515625" style="347"/>
  </cols>
  <sheetData>
    <row r="1" spans="1:44" ht="24.75" customHeight="1">
      <c r="A1" s="511" t="s">
        <v>182</v>
      </c>
      <c r="B1" s="511"/>
      <c r="C1" s="511"/>
      <c r="D1" s="511"/>
      <c r="E1" s="511"/>
      <c r="F1" s="511"/>
      <c r="G1" s="511"/>
      <c r="H1" s="511"/>
      <c r="I1" s="511"/>
      <c r="J1" s="511"/>
      <c r="K1" s="511"/>
      <c r="L1" s="511"/>
      <c r="M1" s="511"/>
      <c r="N1" s="511"/>
      <c r="O1" s="511"/>
      <c r="P1" s="511"/>
      <c r="Q1" s="511"/>
      <c r="R1" s="511"/>
      <c r="S1" s="511"/>
      <c r="T1" s="511"/>
      <c r="U1" s="511"/>
      <c r="V1" s="511"/>
      <c r="W1" s="346"/>
      <c r="X1" s="346"/>
    </row>
    <row r="2" spans="1:44" ht="24.75" customHeight="1">
      <c r="A2" s="346"/>
      <c r="B2" s="346"/>
      <c r="C2" s="346"/>
      <c r="D2" s="346"/>
      <c r="E2" s="346"/>
      <c r="F2" s="346"/>
      <c r="G2" s="346"/>
      <c r="H2" s="346"/>
      <c r="I2" s="346"/>
      <c r="J2" s="346"/>
      <c r="K2" s="346"/>
      <c r="L2" s="346"/>
      <c r="M2" s="346"/>
      <c r="N2" s="346"/>
      <c r="O2" s="346"/>
      <c r="P2" s="346"/>
      <c r="Q2" s="346"/>
      <c r="R2" s="346"/>
      <c r="S2" s="346"/>
      <c r="T2" s="346"/>
      <c r="U2" s="346"/>
      <c r="V2" s="346"/>
      <c r="W2" s="346"/>
      <c r="X2" s="346"/>
    </row>
    <row r="3" spans="1:44" ht="18.75" customHeight="1">
      <c r="B3" s="349"/>
      <c r="C3" s="349"/>
      <c r="D3" s="349"/>
      <c r="E3" s="349"/>
      <c r="F3" s="349"/>
      <c r="G3" s="349"/>
      <c r="H3" s="349"/>
      <c r="I3" s="349"/>
      <c r="J3" s="349"/>
      <c r="K3" s="349"/>
      <c r="L3" s="349"/>
      <c r="M3" s="349"/>
      <c r="N3" s="349"/>
      <c r="O3" s="349"/>
      <c r="P3" s="349"/>
      <c r="Q3" s="349"/>
      <c r="R3" s="349"/>
      <c r="S3" s="349"/>
      <c r="T3" s="349"/>
      <c r="U3" s="349"/>
      <c r="V3" s="350"/>
      <c r="W3" s="350"/>
      <c r="X3" s="350"/>
    </row>
    <row r="4" spans="1:44" ht="18.75" customHeight="1">
      <c r="A4" s="512" t="s">
        <v>1</v>
      </c>
      <c r="B4" s="512" t="s">
        <v>29</v>
      </c>
      <c r="C4" s="512" t="s">
        <v>30</v>
      </c>
      <c r="D4" s="512" t="s">
        <v>139</v>
      </c>
      <c r="E4" s="515" t="s">
        <v>35</v>
      </c>
      <c r="F4" s="516"/>
      <c r="G4" s="516"/>
      <c r="H4" s="516"/>
      <c r="I4" s="517"/>
      <c r="J4" s="509" t="s">
        <v>36</v>
      </c>
      <c r="K4" s="509"/>
      <c r="L4" s="509"/>
      <c r="M4" s="509"/>
      <c r="N4" s="509"/>
      <c r="O4" s="509"/>
      <c r="P4" s="509"/>
      <c r="Q4" s="509"/>
      <c r="R4" s="509"/>
      <c r="S4" s="509"/>
      <c r="T4" s="509"/>
      <c r="U4" s="509"/>
      <c r="V4" s="520" t="s">
        <v>28</v>
      </c>
      <c r="W4" s="351"/>
    </row>
    <row r="5" spans="1:44" ht="18.75" customHeight="1">
      <c r="A5" s="513"/>
      <c r="B5" s="513"/>
      <c r="C5" s="513"/>
      <c r="D5" s="513"/>
      <c r="E5" s="507" t="s">
        <v>11</v>
      </c>
      <c r="F5" s="508"/>
      <c r="G5" s="508"/>
      <c r="H5" s="508"/>
      <c r="I5" s="508"/>
      <c r="J5" s="509" t="s">
        <v>11</v>
      </c>
      <c r="K5" s="509"/>
      <c r="L5" s="509"/>
      <c r="M5" s="509"/>
      <c r="N5" s="509"/>
      <c r="O5" s="509"/>
      <c r="P5" s="509"/>
      <c r="Q5" s="509"/>
      <c r="R5" s="509"/>
      <c r="S5" s="509"/>
      <c r="T5" s="509"/>
      <c r="U5" s="509"/>
      <c r="V5" s="521"/>
      <c r="W5" s="351"/>
    </row>
    <row r="6" spans="1:44" s="355" customFormat="1" ht="21.75" customHeight="1">
      <c r="A6" s="514"/>
      <c r="B6" s="514"/>
      <c r="C6" s="514"/>
      <c r="D6" s="514"/>
      <c r="E6" s="352">
        <v>1</v>
      </c>
      <c r="F6" s="352">
        <v>3</v>
      </c>
      <c r="G6" s="352">
        <v>6</v>
      </c>
      <c r="H6" s="352">
        <v>9</v>
      </c>
      <c r="I6" s="352">
        <v>12</v>
      </c>
      <c r="J6" s="352">
        <v>1</v>
      </c>
      <c r="K6" s="352">
        <v>2</v>
      </c>
      <c r="L6" s="352">
        <v>3</v>
      </c>
      <c r="M6" s="352">
        <v>4</v>
      </c>
      <c r="N6" s="352">
        <v>5</v>
      </c>
      <c r="O6" s="352">
        <v>6</v>
      </c>
      <c r="P6" s="352">
        <v>7</v>
      </c>
      <c r="Q6" s="352">
        <v>8</v>
      </c>
      <c r="R6" s="352">
        <v>9</v>
      </c>
      <c r="S6" s="352">
        <v>10</v>
      </c>
      <c r="T6" s="352">
        <v>11</v>
      </c>
      <c r="U6" s="353">
        <v>12</v>
      </c>
      <c r="V6" s="522"/>
      <c r="W6" s="354"/>
    </row>
    <row r="7" spans="1:44" s="357" customFormat="1" ht="21" customHeight="1" thickBot="1">
      <c r="A7" s="184" t="s">
        <v>26</v>
      </c>
      <c r="B7" s="184" t="s">
        <v>27</v>
      </c>
      <c r="C7" s="184" t="s">
        <v>31</v>
      </c>
      <c r="D7" s="184" t="s">
        <v>140</v>
      </c>
      <c r="E7" s="184">
        <v>1</v>
      </c>
      <c r="F7" s="184">
        <v>2</v>
      </c>
      <c r="G7" s="184">
        <v>3</v>
      </c>
      <c r="H7" s="184">
        <v>4</v>
      </c>
      <c r="I7" s="184">
        <v>5</v>
      </c>
      <c r="J7" s="184">
        <v>6</v>
      </c>
      <c r="K7" s="184">
        <v>7</v>
      </c>
      <c r="L7" s="184">
        <v>8</v>
      </c>
      <c r="M7" s="184">
        <v>9</v>
      </c>
      <c r="N7" s="184">
        <v>10</v>
      </c>
      <c r="O7" s="184">
        <v>11</v>
      </c>
      <c r="P7" s="184">
        <v>12</v>
      </c>
      <c r="Q7" s="184">
        <v>13</v>
      </c>
      <c r="R7" s="184">
        <v>14</v>
      </c>
      <c r="S7" s="184">
        <v>15</v>
      </c>
      <c r="T7" s="184">
        <v>16</v>
      </c>
      <c r="U7" s="184">
        <v>17</v>
      </c>
      <c r="V7" s="184">
        <v>18</v>
      </c>
      <c r="W7" s="356"/>
      <c r="X7" s="356"/>
    </row>
    <row r="8" spans="1:44" ht="21" customHeight="1" thickBot="1">
      <c r="A8" s="439">
        <v>1</v>
      </c>
      <c r="B8" s="472" t="s">
        <v>41</v>
      </c>
      <c r="C8" s="440" t="s">
        <v>141</v>
      </c>
      <c r="D8" s="441" t="s">
        <v>142</v>
      </c>
      <c r="E8" s="442">
        <v>3186</v>
      </c>
      <c r="F8" s="443">
        <v>1552.3</v>
      </c>
      <c r="G8" s="443">
        <v>4377.3999999999996</v>
      </c>
      <c r="H8" s="444">
        <v>610</v>
      </c>
      <c r="I8" s="444">
        <v>1186</v>
      </c>
      <c r="J8" s="442">
        <v>1204</v>
      </c>
      <c r="K8" s="459">
        <v>-487</v>
      </c>
      <c r="L8" s="443">
        <v>230</v>
      </c>
      <c r="M8" s="445">
        <v>1940</v>
      </c>
      <c r="N8" s="442"/>
      <c r="O8" s="443"/>
      <c r="P8" s="443"/>
      <c r="Q8" s="365"/>
      <c r="R8" s="363"/>
      <c r="S8" s="362"/>
      <c r="T8" s="365"/>
      <c r="U8" s="366"/>
      <c r="V8" s="367"/>
      <c r="W8" s="368"/>
      <c r="X8" s="369" t="s">
        <v>143</v>
      </c>
      <c r="Y8" s="370">
        <v>1940</v>
      </c>
      <c r="Z8" s="370">
        <v>230</v>
      </c>
      <c r="AA8" s="371">
        <v>45017</v>
      </c>
      <c r="AB8" s="370" t="s">
        <v>144</v>
      </c>
      <c r="AC8" s="230"/>
      <c r="AD8" s="372" t="s">
        <v>143</v>
      </c>
      <c r="AE8" s="402">
        <v>972</v>
      </c>
      <c r="AF8" s="468">
        <v>-487</v>
      </c>
      <c r="AG8" s="404">
        <v>45008</v>
      </c>
      <c r="AH8" s="402" t="s">
        <v>144</v>
      </c>
      <c r="AI8" s="405"/>
      <c r="AJ8" s="369" t="s">
        <v>143</v>
      </c>
      <c r="AK8" s="370">
        <v>422</v>
      </c>
      <c r="AL8" s="370">
        <v>1204</v>
      </c>
      <c r="AM8" s="371">
        <v>44958</v>
      </c>
      <c r="AN8" s="370" t="s">
        <v>144</v>
      </c>
      <c r="AQ8" s="460"/>
      <c r="AR8" s="461"/>
    </row>
    <row r="9" spans="1:44" ht="21" customHeight="1" thickBot="1">
      <c r="A9" s="358">
        <v>2</v>
      </c>
      <c r="B9" s="473" t="s">
        <v>43</v>
      </c>
      <c r="C9" s="359" t="s">
        <v>94</v>
      </c>
      <c r="D9" s="360" t="s">
        <v>145</v>
      </c>
      <c r="E9" s="447">
        <v>-88035</v>
      </c>
      <c r="F9" s="448">
        <v>-106917</v>
      </c>
      <c r="G9" s="448">
        <v>-80724</v>
      </c>
      <c r="H9" s="449">
        <v>-74128</v>
      </c>
      <c r="I9" s="449">
        <v>-67210</v>
      </c>
      <c r="J9" s="447">
        <f>-68.66*1000</f>
        <v>-68660</v>
      </c>
      <c r="K9" s="448">
        <f>-70.64*1000</f>
        <v>-70640</v>
      </c>
      <c r="L9" s="448">
        <f>-60.59*1000</f>
        <v>-60590</v>
      </c>
      <c r="M9" s="448">
        <f>-74.55*1000</f>
        <v>-74550</v>
      </c>
      <c r="N9" s="447"/>
      <c r="O9" s="448"/>
      <c r="P9" s="448"/>
      <c r="Q9" s="365"/>
      <c r="R9" s="363"/>
      <c r="S9" s="362"/>
      <c r="T9" s="365"/>
      <c r="U9" s="378"/>
      <c r="V9" s="367"/>
      <c r="W9" s="368"/>
      <c r="X9" s="369" t="s">
        <v>146</v>
      </c>
      <c r="Y9" s="406">
        <v>-74.55</v>
      </c>
      <c r="Z9" s="406">
        <v>-60.59</v>
      </c>
      <c r="AA9" s="371">
        <v>45017</v>
      </c>
      <c r="AB9" s="370" t="s">
        <v>147</v>
      </c>
      <c r="AC9" s="230"/>
      <c r="AD9" s="372" t="s">
        <v>146</v>
      </c>
      <c r="AE9" s="403">
        <v>-64.23</v>
      </c>
      <c r="AF9" s="403">
        <v>-70.64</v>
      </c>
      <c r="AG9" s="404">
        <v>45008</v>
      </c>
      <c r="AH9" s="402" t="s">
        <v>147</v>
      </c>
      <c r="AI9" s="405"/>
      <c r="AJ9" s="369" t="s">
        <v>146</v>
      </c>
      <c r="AK9" s="406">
        <v>-70.540000000000006</v>
      </c>
      <c r="AL9" s="406">
        <v>-68.66</v>
      </c>
      <c r="AM9" s="371">
        <v>44958</v>
      </c>
      <c r="AN9" s="370" t="s">
        <v>147</v>
      </c>
      <c r="AQ9" s="458"/>
    </row>
    <row r="10" spans="1:44" ht="21" customHeight="1" thickBot="1">
      <c r="A10" s="358">
        <v>3</v>
      </c>
      <c r="B10" s="473" t="s">
        <v>45</v>
      </c>
      <c r="C10" s="359" t="s">
        <v>95</v>
      </c>
      <c r="D10" s="360" t="s">
        <v>148</v>
      </c>
      <c r="E10" s="447">
        <v>-11906</v>
      </c>
      <c r="F10" s="448">
        <v>-10762</v>
      </c>
      <c r="G10" s="448">
        <v>-9346</v>
      </c>
      <c r="H10" s="449">
        <v>-3135</v>
      </c>
      <c r="I10" s="449">
        <v>-7150</v>
      </c>
      <c r="J10" s="447">
        <v>-3488</v>
      </c>
      <c r="K10" s="448">
        <v>-3354</v>
      </c>
      <c r="L10" s="448">
        <v>-2864</v>
      </c>
      <c r="M10" s="448">
        <v>-1518</v>
      </c>
      <c r="N10" s="447"/>
      <c r="O10" s="448"/>
      <c r="P10" s="448"/>
      <c r="Q10" s="365"/>
      <c r="R10" s="363"/>
      <c r="S10" s="362"/>
      <c r="T10" s="365"/>
      <c r="U10" s="378"/>
      <c r="V10" s="367"/>
      <c r="W10" s="368"/>
      <c r="X10" s="369" t="s">
        <v>149</v>
      </c>
      <c r="Y10" s="406">
        <v>-1518</v>
      </c>
      <c r="Z10" s="406">
        <v>-2864</v>
      </c>
      <c r="AA10" s="371">
        <v>45017</v>
      </c>
      <c r="AB10" s="370" t="s">
        <v>150</v>
      </c>
      <c r="AC10" s="230"/>
      <c r="AD10" s="372" t="s">
        <v>149</v>
      </c>
      <c r="AE10" s="403">
        <v>-2864</v>
      </c>
      <c r="AF10" s="403">
        <v>-3354</v>
      </c>
      <c r="AG10" s="404">
        <v>45008</v>
      </c>
      <c r="AH10" s="402" t="s">
        <v>150</v>
      </c>
      <c r="AI10" s="405"/>
      <c r="AJ10" s="369" t="s">
        <v>149</v>
      </c>
      <c r="AK10" s="406">
        <v>-4805</v>
      </c>
      <c r="AL10" s="406">
        <v>-3488</v>
      </c>
      <c r="AM10" s="371">
        <v>44958</v>
      </c>
      <c r="AN10" s="370" t="s">
        <v>150</v>
      </c>
    </row>
    <row r="11" spans="1:44" ht="21" customHeight="1" thickBot="1">
      <c r="A11" s="358">
        <v>4</v>
      </c>
      <c r="B11" s="473" t="s">
        <v>47</v>
      </c>
      <c r="C11" s="359" t="s">
        <v>48</v>
      </c>
      <c r="D11" s="360" t="s">
        <v>151</v>
      </c>
      <c r="E11" s="447">
        <v>5371.91</v>
      </c>
      <c r="F11" s="448">
        <v>9198.1200000000008</v>
      </c>
      <c r="G11" s="448">
        <v>7496.69</v>
      </c>
      <c r="H11" s="449">
        <v>8102.15</v>
      </c>
      <c r="I11" s="449">
        <v>9990</v>
      </c>
      <c r="J11" s="447">
        <f>15.96*1000</f>
        <v>15960</v>
      </c>
      <c r="K11" s="448">
        <f>16.07*1000</f>
        <v>16070</v>
      </c>
      <c r="L11" s="448">
        <f>14.92*1000</f>
        <v>14920</v>
      </c>
      <c r="M11" s="450">
        <f>18.4*1000</f>
        <v>18400</v>
      </c>
      <c r="N11" s="447"/>
      <c r="O11" s="448"/>
      <c r="P11" s="448"/>
      <c r="Q11" s="365"/>
      <c r="R11" s="363"/>
      <c r="S11" s="362"/>
      <c r="T11" s="365"/>
      <c r="U11" s="378"/>
      <c r="V11" s="367"/>
      <c r="W11" s="368"/>
      <c r="X11" s="369" t="s">
        <v>152</v>
      </c>
      <c r="Y11" s="370">
        <v>18.399999999999999</v>
      </c>
      <c r="Z11" s="370">
        <v>14.92</v>
      </c>
      <c r="AA11" s="371">
        <v>45017</v>
      </c>
      <c r="AB11" s="370" t="s">
        <v>153</v>
      </c>
      <c r="AC11" s="230"/>
      <c r="AD11" s="372" t="s">
        <v>152</v>
      </c>
      <c r="AE11" s="402">
        <v>16.7</v>
      </c>
      <c r="AF11" s="402">
        <v>16.07</v>
      </c>
      <c r="AG11" s="404">
        <v>45008</v>
      </c>
      <c r="AH11" s="402" t="s">
        <v>153</v>
      </c>
      <c r="AI11" s="405"/>
      <c r="AJ11" s="369" t="s">
        <v>152</v>
      </c>
      <c r="AK11" s="370">
        <v>16</v>
      </c>
      <c r="AL11" s="370">
        <v>15.96</v>
      </c>
      <c r="AM11" s="371">
        <v>44958</v>
      </c>
      <c r="AN11" s="370" t="s">
        <v>153</v>
      </c>
    </row>
    <row r="12" spans="1:44" ht="21" customHeight="1" thickBot="1">
      <c r="A12" s="358">
        <v>5</v>
      </c>
      <c r="B12" s="473" t="s">
        <v>49</v>
      </c>
      <c r="C12" s="359" t="s">
        <v>125</v>
      </c>
      <c r="D12" s="360" t="s">
        <v>151</v>
      </c>
      <c r="E12" s="447">
        <v>-8691</v>
      </c>
      <c r="F12" s="448">
        <v>-12959</v>
      </c>
      <c r="G12" s="448">
        <v>-13613</v>
      </c>
      <c r="H12" s="449">
        <v>-17167</v>
      </c>
      <c r="I12" s="449">
        <v>-14934</v>
      </c>
      <c r="J12" s="447">
        <v>-12538</v>
      </c>
      <c r="K12" s="448">
        <v>-9302</v>
      </c>
      <c r="L12" s="448">
        <v>-8393</v>
      </c>
      <c r="M12" s="448">
        <v>-9710</v>
      </c>
      <c r="N12" s="447"/>
      <c r="O12" s="448"/>
      <c r="P12" s="448"/>
      <c r="Q12" s="365"/>
      <c r="R12" s="363"/>
      <c r="S12" s="362"/>
      <c r="T12" s="365"/>
      <c r="U12" s="378"/>
      <c r="V12" s="367"/>
      <c r="W12" s="368"/>
      <c r="X12" s="369" t="s">
        <v>154</v>
      </c>
      <c r="Y12" s="406">
        <v>-9710</v>
      </c>
      <c r="Z12" s="406">
        <v>-8393</v>
      </c>
      <c r="AA12" s="371">
        <v>45017</v>
      </c>
      <c r="AB12" s="370" t="s">
        <v>155</v>
      </c>
      <c r="AC12" s="230"/>
      <c r="AD12" s="372" t="s">
        <v>154</v>
      </c>
      <c r="AE12" s="403">
        <v>-8023</v>
      </c>
      <c r="AF12" s="403">
        <v>-9302</v>
      </c>
      <c r="AG12" s="404">
        <v>45008</v>
      </c>
      <c r="AH12" s="402" t="s">
        <v>155</v>
      </c>
      <c r="AI12" s="405"/>
      <c r="AJ12" s="369" t="s">
        <v>154</v>
      </c>
      <c r="AK12" s="406">
        <v>-9904</v>
      </c>
      <c r="AL12" s="406">
        <v>-12538</v>
      </c>
      <c r="AM12" s="371">
        <v>44958</v>
      </c>
      <c r="AN12" s="370" t="s">
        <v>155</v>
      </c>
    </row>
    <row r="13" spans="1:44" ht="21" customHeight="1" thickBot="1">
      <c r="A13" s="358">
        <v>6</v>
      </c>
      <c r="B13" s="473" t="s">
        <v>51</v>
      </c>
      <c r="C13" s="359" t="s">
        <v>52</v>
      </c>
      <c r="D13" s="360" t="s">
        <v>151</v>
      </c>
      <c r="E13" s="447">
        <v>-6520.2</v>
      </c>
      <c r="F13" s="448">
        <v>-757.09</v>
      </c>
      <c r="G13" s="448">
        <v>-2512.15</v>
      </c>
      <c r="H13" s="449">
        <v>-6511.83</v>
      </c>
      <c r="I13" s="449">
        <v>1360</v>
      </c>
      <c r="J13" s="447">
        <v>-4194</v>
      </c>
      <c r="K13" s="448">
        <v>2108</v>
      </c>
      <c r="L13" s="448">
        <v>7541</v>
      </c>
      <c r="M13" s="463">
        <v>318</v>
      </c>
      <c r="N13" s="447"/>
      <c r="O13" s="448"/>
      <c r="P13" s="448"/>
      <c r="Q13" s="365"/>
      <c r="R13" s="363"/>
      <c r="S13" s="362"/>
      <c r="T13" s="365"/>
      <c r="U13" s="378"/>
      <c r="V13" s="367"/>
      <c r="W13" s="368"/>
      <c r="X13" s="369" t="s">
        <v>156</v>
      </c>
      <c r="Y13" s="370">
        <v>318</v>
      </c>
      <c r="Z13" s="370">
        <v>7541</v>
      </c>
      <c r="AA13" s="371">
        <v>45017</v>
      </c>
      <c r="AB13" s="370" t="s">
        <v>155</v>
      </c>
      <c r="AC13" s="230"/>
      <c r="AD13" s="372" t="s">
        <v>156</v>
      </c>
      <c r="AE13" s="402">
        <v>7541</v>
      </c>
      <c r="AF13" s="402">
        <v>2108</v>
      </c>
      <c r="AG13" s="404">
        <v>45008</v>
      </c>
      <c r="AH13" s="402" t="s">
        <v>155</v>
      </c>
      <c r="AI13" s="405"/>
      <c r="AJ13" s="369" t="s">
        <v>156</v>
      </c>
      <c r="AK13" s="406">
        <v>-4194</v>
      </c>
      <c r="AL13" s="370">
        <v>1360</v>
      </c>
      <c r="AM13" s="371">
        <v>44927</v>
      </c>
      <c r="AN13" s="370" t="s">
        <v>155</v>
      </c>
      <c r="AQ13" s="458"/>
    </row>
    <row r="14" spans="1:44" ht="21" customHeight="1" thickBot="1">
      <c r="A14" s="358">
        <v>7</v>
      </c>
      <c r="B14" s="473" t="s">
        <v>53</v>
      </c>
      <c r="C14" s="359" t="s">
        <v>54</v>
      </c>
      <c r="D14" s="360" t="s">
        <v>151</v>
      </c>
      <c r="E14" s="447">
        <v>-6522.7849999999999</v>
      </c>
      <c r="F14" s="448">
        <v>-4641.8</v>
      </c>
      <c r="G14" s="448">
        <v>-5393.5690000000004</v>
      </c>
      <c r="H14" s="449">
        <v>-6975.9949999999999</v>
      </c>
      <c r="I14" s="449">
        <v>-4509.2950000000001</v>
      </c>
      <c r="J14" s="447">
        <f>-3955772/1000</f>
        <v>-3955.7719999999999</v>
      </c>
      <c r="K14" s="448">
        <f>-2464829/1000</f>
        <v>-2464.8290000000002</v>
      </c>
      <c r="L14" s="462">
        <f>-157720/1000</f>
        <v>-157.72</v>
      </c>
      <c r="M14" s="448">
        <f>-4375400/1000</f>
        <v>-4375.3999999999996</v>
      </c>
      <c r="N14" s="447"/>
      <c r="O14" s="448"/>
      <c r="P14" s="448"/>
      <c r="Q14" s="365"/>
      <c r="R14" s="363"/>
      <c r="S14" s="362"/>
      <c r="T14" s="365"/>
      <c r="U14" s="378"/>
      <c r="V14" s="367"/>
      <c r="W14" s="368"/>
      <c r="X14" s="369" t="s">
        <v>157</v>
      </c>
      <c r="Y14" s="406">
        <v>-4375400</v>
      </c>
      <c r="Z14" s="406">
        <v>-157720</v>
      </c>
      <c r="AA14" s="371">
        <v>45017</v>
      </c>
      <c r="AB14" s="370" t="s">
        <v>158</v>
      </c>
      <c r="AC14" s="230"/>
      <c r="AD14" s="372" t="s">
        <v>157</v>
      </c>
      <c r="AE14" s="468">
        <v>-157720</v>
      </c>
      <c r="AF14" s="403">
        <v>-2464829</v>
      </c>
      <c r="AG14" s="404">
        <v>45008</v>
      </c>
      <c r="AH14" s="402" t="s">
        <v>158</v>
      </c>
      <c r="AI14" s="405"/>
      <c r="AJ14" s="369" t="s">
        <v>157</v>
      </c>
      <c r="AK14" s="406">
        <v>-3955772</v>
      </c>
      <c r="AL14" s="406">
        <v>-4509295</v>
      </c>
      <c r="AM14" s="371">
        <v>44927</v>
      </c>
      <c r="AN14" s="370" t="s">
        <v>158</v>
      </c>
      <c r="AQ14" s="461"/>
      <c r="AR14" s="461"/>
    </row>
    <row r="15" spans="1:44" ht="21" customHeight="1" thickBot="1">
      <c r="A15" s="358">
        <v>8</v>
      </c>
      <c r="B15" s="473" t="s">
        <v>55</v>
      </c>
      <c r="C15" s="359" t="s">
        <v>56</v>
      </c>
      <c r="D15" s="360" t="s">
        <v>159</v>
      </c>
      <c r="E15" s="447">
        <v>824.7</v>
      </c>
      <c r="F15" s="448">
        <v>447.2</v>
      </c>
      <c r="G15" s="448">
        <v>974.2</v>
      </c>
      <c r="H15" s="449">
        <v>847.4</v>
      </c>
      <c r="I15" s="449">
        <v>780.1</v>
      </c>
      <c r="J15" s="447">
        <v>780.1</v>
      </c>
      <c r="K15" s="447">
        <f>117*10</f>
        <v>1170</v>
      </c>
      <c r="L15" s="447">
        <f>88.19*10</f>
        <v>881.9</v>
      </c>
      <c r="M15" s="447">
        <f>90.21*10</f>
        <v>902.09999999999991</v>
      </c>
      <c r="N15" s="447">
        <f>65.81*10</f>
        <v>658.1</v>
      </c>
      <c r="O15" s="448"/>
      <c r="P15" s="448"/>
      <c r="Q15" s="365"/>
      <c r="R15" s="363"/>
      <c r="S15" s="362"/>
      <c r="T15" s="365"/>
      <c r="U15" s="378"/>
      <c r="V15" s="367"/>
      <c r="W15" s="368"/>
      <c r="X15" s="369" t="s">
        <v>160</v>
      </c>
      <c r="Y15" s="370">
        <v>65.81</v>
      </c>
      <c r="Z15" s="370">
        <v>90.21</v>
      </c>
      <c r="AA15" s="371">
        <v>45047</v>
      </c>
      <c r="AB15" s="370" t="s">
        <v>147</v>
      </c>
      <c r="AC15" s="230"/>
      <c r="AD15" s="372" t="s">
        <v>160</v>
      </c>
      <c r="AE15" s="402">
        <v>90.21</v>
      </c>
      <c r="AF15" s="402">
        <v>88.19</v>
      </c>
      <c r="AG15" s="404">
        <v>45039</v>
      </c>
      <c r="AH15" s="402" t="s">
        <v>147</v>
      </c>
      <c r="AI15" s="405"/>
      <c r="AJ15" s="369" t="s">
        <v>160</v>
      </c>
      <c r="AK15" s="370">
        <v>88.19</v>
      </c>
      <c r="AL15" s="370">
        <v>117</v>
      </c>
      <c r="AM15" s="371">
        <v>44986</v>
      </c>
      <c r="AN15" s="370" t="s">
        <v>147</v>
      </c>
    </row>
    <row r="16" spans="1:44" ht="21" customHeight="1" thickBot="1">
      <c r="A16" s="358">
        <v>9</v>
      </c>
      <c r="B16" s="473" t="s">
        <v>57</v>
      </c>
      <c r="C16" s="359" t="s">
        <v>128</v>
      </c>
      <c r="D16" s="360" t="s">
        <v>145</v>
      </c>
      <c r="E16" s="447">
        <v>-17420</v>
      </c>
      <c r="F16" s="448">
        <v>-18510</v>
      </c>
      <c r="G16" s="448">
        <v>-26180</v>
      </c>
      <c r="H16" s="449">
        <v>-25710.000000000004</v>
      </c>
      <c r="I16" s="449">
        <v>-23760</v>
      </c>
      <c r="J16" s="447">
        <v>-17750</v>
      </c>
      <c r="K16" s="447">
        <f>-17.43*1000</f>
        <v>-17430</v>
      </c>
      <c r="L16" s="447">
        <f>-19.73*1000</f>
        <v>-19730</v>
      </c>
      <c r="M16" s="447">
        <f>-15.14*1000</f>
        <v>-15140</v>
      </c>
      <c r="N16" s="447">
        <f>-22.12*1000</f>
        <v>-22120</v>
      </c>
      <c r="O16" s="448"/>
      <c r="P16" s="448"/>
      <c r="Q16" s="365"/>
      <c r="R16" s="363"/>
      <c r="S16" s="362"/>
      <c r="T16" s="365"/>
      <c r="U16" s="378"/>
      <c r="V16" s="367"/>
      <c r="W16" s="368"/>
      <c r="X16" s="369" t="s">
        <v>161</v>
      </c>
      <c r="Y16" s="406">
        <v>-22.12</v>
      </c>
      <c r="Z16" s="406">
        <v>-15.14</v>
      </c>
      <c r="AA16" s="371">
        <v>45047</v>
      </c>
      <c r="AB16" s="370" t="s">
        <v>147</v>
      </c>
      <c r="AC16" s="230"/>
      <c r="AD16" s="372" t="s">
        <v>161</v>
      </c>
      <c r="AE16" s="403">
        <v>-15.24</v>
      </c>
      <c r="AF16" s="403">
        <v>-19.73</v>
      </c>
      <c r="AG16" s="404">
        <v>45039</v>
      </c>
      <c r="AH16" s="402" t="s">
        <v>147</v>
      </c>
      <c r="AI16" s="405"/>
      <c r="AJ16" s="369" t="s">
        <v>161</v>
      </c>
      <c r="AK16" s="406">
        <v>-19.7</v>
      </c>
      <c r="AL16" s="406">
        <v>-17.43</v>
      </c>
      <c r="AM16" s="371">
        <v>44986</v>
      </c>
      <c r="AN16" s="370" t="s">
        <v>147</v>
      </c>
    </row>
    <row r="17" spans="1:44" ht="21" customHeight="1" thickBot="1">
      <c r="A17" s="358">
        <v>10</v>
      </c>
      <c r="B17" s="473" t="s">
        <v>59</v>
      </c>
      <c r="C17" s="359" t="s">
        <v>60</v>
      </c>
      <c r="D17" s="360" t="s">
        <v>162</v>
      </c>
      <c r="E17" s="447">
        <v>-2199.44</v>
      </c>
      <c r="F17" s="448">
        <v>-424.01</v>
      </c>
      <c r="G17" s="448">
        <v>-1404.18</v>
      </c>
      <c r="H17" s="449">
        <v>-2094.2800000000002</v>
      </c>
      <c r="I17" s="449">
        <v>-1452</v>
      </c>
      <c r="J17" s="464">
        <v>-3499</v>
      </c>
      <c r="K17" s="447">
        <v>-898</v>
      </c>
      <c r="L17" s="447">
        <v>-755</v>
      </c>
      <c r="M17" s="447">
        <v>-432</v>
      </c>
      <c r="N17" s="447">
        <v>-1372</v>
      </c>
      <c r="O17" s="448"/>
      <c r="P17" s="448"/>
      <c r="Q17" s="365"/>
      <c r="R17" s="363"/>
      <c r="S17" s="362"/>
      <c r="T17" s="365"/>
      <c r="U17" s="378"/>
      <c r="V17" s="367"/>
      <c r="W17" s="368"/>
      <c r="X17" s="369" t="s">
        <v>163</v>
      </c>
      <c r="Y17" s="406">
        <v>-1372</v>
      </c>
      <c r="Z17" s="406">
        <v>-432</v>
      </c>
      <c r="AA17" s="371">
        <v>45047</v>
      </c>
      <c r="AB17" s="370" t="s">
        <v>164</v>
      </c>
      <c r="AC17" s="230"/>
      <c r="AD17" s="372" t="s">
        <v>163</v>
      </c>
      <c r="AE17" s="403">
        <v>-432</v>
      </c>
      <c r="AF17" s="403">
        <v>-755</v>
      </c>
      <c r="AG17" s="404">
        <v>45039</v>
      </c>
      <c r="AH17" s="402" t="s">
        <v>164</v>
      </c>
      <c r="AI17" s="405"/>
      <c r="AJ17" s="369" t="s">
        <v>163</v>
      </c>
      <c r="AK17" s="406">
        <v>-898</v>
      </c>
      <c r="AL17" s="406">
        <v>-3499</v>
      </c>
      <c r="AM17" s="371">
        <v>44958</v>
      </c>
      <c r="AN17" s="370" t="s">
        <v>164</v>
      </c>
      <c r="AQ17" s="461"/>
      <c r="AR17" s="461"/>
    </row>
    <row r="18" spans="1:44" ht="21" customHeight="1" thickBot="1">
      <c r="A18" s="358">
        <v>11</v>
      </c>
      <c r="B18" s="473" t="s">
        <v>61</v>
      </c>
      <c r="C18" s="359" t="s">
        <v>129</v>
      </c>
      <c r="D18" s="360" t="s">
        <v>145</v>
      </c>
      <c r="E18" s="447">
        <v>-4940.3900000000003</v>
      </c>
      <c r="F18" s="448">
        <v>93.5</v>
      </c>
      <c r="G18" s="448">
        <v>-2497.0100000000002</v>
      </c>
      <c r="H18" s="449">
        <v>-3778.13</v>
      </c>
      <c r="I18" s="449">
        <v>-4690</v>
      </c>
      <c r="J18" s="447">
        <v>-12650</v>
      </c>
      <c r="K18" s="447">
        <v>-5270</v>
      </c>
      <c r="L18" s="447">
        <v>-4630</v>
      </c>
      <c r="M18" s="464">
        <v>-2650</v>
      </c>
      <c r="N18" s="470">
        <v>-2100</v>
      </c>
      <c r="O18" s="448"/>
      <c r="P18" s="448"/>
      <c r="Q18" s="365"/>
      <c r="R18" s="363"/>
      <c r="S18" s="362"/>
      <c r="T18" s="365"/>
      <c r="U18" s="378"/>
      <c r="V18" s="367"/>
      <c r="W18" s="368"/>
      <c r="X18" s="369" t="s">
        <v>165</v>
      </c>
      <c r="Y18" s="469">
        <v>-2100</v>
      </c>
      <c r="Z18" s="469">
        <v>-2650</v>
      </c>
      <c r="AA18" s="371">
        <v>45047</v>
      </c>
      <c r="AB18" s="370" t="s">
        <v>166</v>
      </c>
      <c r="AC18" s="230"/>
      <c r="AD18" s="372" t="s">
        <v>165</v>
      </c>
      <c r="AE18" s="403">
        <v>-2620</v>
      </c>
      <c r="AF18" s="403">
        <v>-4630</v>
      </c>
      <c r="AG18" s="404">
        <v>45039</v>
      </c>
      <c r="AH18" s="402" t="s">
        <v>166</v>
      </c>
      <c r="AI18" s="405"/>
      <c r="AJ18" s="369" t="s">
        <v>165</v>
      </c>
      <c r="AK18" s="406">
        <v>-4620</v>
      </c>
      <c r="AL18" s="406">
        <v>-5270</v>
      </c>
      <c r="AM18" s="371">
        <v>44986</v>
      </c>
      <c r="AN18" s="370" t="s">
        <v>166</v>
      </c>
    </row>
    <row r="19" spans="1:44" ht="21" customHeight="1" thickBot="1">
      <c r="A19" s="358">
        <v>12</v>
      </c>
      <c r="B19" s="473" t="s">
        <v>63</v>
      </c>
      <c r="C19" s="359" t="s">
        <v>64</v>
      </c>
      <c r="D19" s="360" t="s">
        <v>167</v>
      </c>
      <c r="E19" s="447">
        <v>11986</v>
      </c>
      <c r="F19" s="448">
        <v>9225</v>
      </c>
      <c r="G19" s="448">
        <v>17506</v>
      </c>
      <c r="H19" s="449">
        <v>12444</v>
      </c>
      <c r="I19" s="449">
        <v>12985</v>
      </c>
      <c r="J19" s="447">
        <v>11266</v>
      </c>
      <c r="K19" s="447">
        <v>14822</v>
      </c>
      <c r="L19" s="447">
        <v>11158</v>
      </c>
      <c r="M19" s="483"/>
      <c r="N19" s="447"/>
      <c r="O19" s="448"/>
      <c r="P19" s="448"/>
      <c r="Q19" s="365"/>
      <c r="R19" s="363"/>
      <c r="S19" s="362"/>
      <c r="T19" s="365"/>
      <c r="U19" s="378"/>
      <c r="V19" s="367"/>
      <c r="W19" s="368"/>
      <c r="X19" s="369" t="s">
        <v>168</v>
      </c>
      <c r="Y19" s="370">
        <v>11158</v>
      </c>
      <c r="Z19" s="370">
        <v>14822</v>
      </c>
      <c r="AA19" s="371">
        <v>45017</v>
      </c>
      <c r="AB19" s="370" t="s">
        <v>169</v>
      </c>
      <c r="AC19" s="230"/>
      <c r="AD19" s="372" t="s">
        <v>168</v>
      </c>
      <c r="AE19" s="402">
        <v>15269</v>
      </c>
      <c r="AF19" s="402">
        <v>14151</v>
      </c>
      <c r="AG19" s="404">
        <v>45008</v>
      </c>
      <c r="AH19" s="402" t="s">
        <v>169</v>
      </c>
      <c r="AI19" s="405"/>
      <c r="AJ19" s="369" t="s">
        <v>168</v>
      </c>
      <c r="AK19" s="370">
        <v>13870</v>
      </c>
      <c r="AL19" s="370">
        <v>11266</v>
      </c>
      <c r="AM19" s="371">
        <v>44958</v>
      </c>
      <c r="AN19" s="370" t="s">
        <v>169</v>
      </c>
    </row>
    <row r="20" spans="1:44" ht="21" customHeight="1" thickBot="1">
      <c r="A20" s="358">
        <v>13</v>
      </c>
      <c r="B20" s="473" t="s">
        <v>65</v>
      </c>
      <c r="C20" s="359" t="s">
        <v>170</v>
      </c>
      <c r="D20" s="360" t="s">
        <v>145</v>
      </c>
      <c r="E20" s="447">
        <v>962.6</v>
      </c>
      <c r="F20" s="448">
        <v>4535.0600000000004</v>
      </c>
      <c r="G20" s="448">
        <v>5146.26</v>
      </c>
      <c r="H20" s="449">
        <v>4968.83</v>
      </c>
      <c r="I20" s="449">
        <v>3965</v>
      </c>
      <c r="J20" s="447">
        <v>3881</v>
      </c>
      <c r="K20" s="447">
        <v>5462</v>
      </c>
      <c r="L20" s="447">
        <v>2828</v>
      </c>
      <c r="M20" s="483">
        <v>3936</v>
      </c>
      <c r="N20" s="447">
        <v>436</v>
      </c>
      <c r="O20" s="448"/>
      <c r="P20" s="448"/>
      <c r="Q20" s="365"/>
      <c r="R20" s="363"/>
      <c r="S20" s="362"/>
      <c r="T20" s="365"/>
      <c r="U20" s="378"/>
      <c r="V20" s="367"/>
      <c r="W20" s="368"/>
      <c r="X20" s="369" t="s">
        <v>171</v>
      </c>
      <c r="Y20" s="370">
        <v>436</v>
      </c>
      <c r="Z20" s="370">
        <v>3936</v>
      </c>
      <c r="AA20" s="371">
        <v>45047</v>
      </c>
      <c r="AB20" s="370" t="s">
        <v>166</v>
      </c>
      <c r="AC20" s="230"/>
      <c r="AD20" s="372" t="s">
        <v>171</v>
      </c>
      <c r="AE20" s="402">
        <v>3943</v>
      </c>
      <c r="AF20" s="402">
        <v>2828</v>
      </c>
      <c r="AG20" s="404">
        <v>45039</v>
      </c>
      <c r="AH20" s="402" t="s">
        <v>166</v>
      </c>
      <c r="AI20" s="405"/>
      <c r="AJ20" s="369" t="s">
        <v>171</v>
      </c>
      <c r="AK20" s="370">
        <v>2907</v>
      </c>
      <c r="AL20" s="370">
        <v>5462</v>
      </c>
      <c r="AM20" s="371">
        <v>44986</v>
      </c>
      <c r="AN20" s="370" t="s">
        <v>166</v>
      </c>
      <c r="AQ20" s="458"/>
    </row>
    <row r="21" spans="1:44" ht="21" customHeight="1" thickBot="1">
      <c r="A21" s="358">
        <v>14</v>
      </c>
      <c r="B21" s="473" t="s">
        <v>67</v>
      </c>
      <c r="C21" s="359" t="s">
        <v>131</v>
      </c>
      <c r="D21" s="360" t="s">
        <v>145</v>
      </c>
      <c r="E21" s="447">
        <v>-2526.4</v>
      </c>
      <c r="F21" s="448">
        <v>1459.1</v>
      </c>
      <c r="G21" s="448">
        <v>-1529.3</v>
      </c>
      <c r="H21" s="449">
        <v>-850</v>
      </c>
      <c r="I21" s="449">
        <v>-1034</v>
      </c>
      <c r="J21" s="447">
        <v>-4650</v>
      </c>
      <c r="K21" s="447">
        <v>-1113</v>
      </c>
      <c r="L21" s="447">
        <v>2719</v>
      </c>
      <c r="M21" s="447">
        <v>-1472</v>
      </c>
      <c r="N21" s="447"/>
      <c r="O21" s="448"/>
      <c r="P21" s="448"/>
      <c r="Q21" s="365"/>
      <c r="R21" s="363"/>
      <c r="S21" s="362"/>
      <c r="T21" s="365"/>
      <c r="U21" s="378"/>
      <c r="V21" s="367"/>
      <c r="W21" s="368"/>
      <c r="X21" s="369" t="s">
        <v>172</v>
      </c>
      <c r="Y21" s="469">
        <v>-1472</v>
      </c>
      <c r="Z21" s="370">
        <v>2719</v>
      </c>
      <c r="AA21" s="371">
        <v>45017</v>
      </c>
      <c r="AB21" s="370" t="s">
        <v>166</v>
      </c>
      <c r="AC21" s="230"/>
      <c r="AD21" s="372" t="s">
        <v>172</v>
      </c>
      <c r="AE21" s="402">
        <v>2719</v>
      </c>
      <c r="AF21" s="403">
        <v>-1113</v>
      </c>
      <c r="AG21" s="404">
        <v>45008</v>
      </c>
      <c r="AH21" s="402" t="s">
        <v>166</v>
      </c>
      <c r="AI21" s="405"/>
      <c r="AJ21" s="369" t="s">
        <v>172</v>
      </c>
      <c r="AK21" s="406">
        <v>-1110</v>
      </c>
      <c r="AL21" s="406">
        <v>-4650</v>
      </c>
      <c r="AM21" s="371">
        <v>44958</v>
      </c>
      <c r="AN21" s="370" t="s">
        <v>166</v>
      </c>
    </row>
    <row r="22" spans="1:44" ht="21" customHeight="1" thickBot="1">
      <c r="A22" s="358">
        <v>15</v>
      </c>
      <c r="B22" s="473" t="s">
        <v>69</v>
      </c>
      <c r="C22" s="359" t="s">
        <v>173</v>
      </c>
      <c r="D22" s="360" t="s">
        <v>174</v>
      </c>
      <c r="E22" s="447">
        <v>18561</v>
      </c>
      <c r="F22" s="448">
        <v>26648</v>
      </c>
      <c r="G22" s="448">
        <v>21863</v>
      </c>
      <c r="H22" s="449">
        <v>31700</v>
      </c>
      <c r="I22" s="449">
        <v>28100</v>
      </c>
      <c r="J22" s="447">
        <v>18200</v>
      </c>
      <c r="K22" s="447">
        <v>19600</v>
      </c>
      <c r="L22" s="447">
        <v>26688</v>
      </c>
      <c r="M22" s="483">
        <v>12848</v>
      </c>
      <c r="N22" s="447"/>
      <c r="O22" s="448"/>
      <c r="P22" s="448"/>
      <c r="Q22" s="365"/>
      <c r="R22" s="363"/>
      <c r="S22" s="362"/>
      <c r="T22" s="365"/>
      <c r="U22" s="378"/>
      <c r="V22" s="367"/>
      <c r="W22" s="368"/>
      <c r="X22" s="369" t="s">
        <v>175</v>
      </c>
      <c r="Y22" s="370">
        <v>12848</v>
      </c>
      <c r="Z22" s="370">
        <v>26688</v>
      </c>
      <c r="AA22" s="371">
        <v>45017</v>
      </c>
      <c r="AB22" s="370" t="s">
        <v>176</v>
      </c>
      <c r="AC22" s="230"/>
      <c r="AD22" s="372" t="s">
        <v>175</v>
      </c>
      <c r="AE22" s="402">
        <v>12848</v>
      </c>
      <c r="AF22" s="402">
        <v>26688</v>
      </c>
      <c r="AG22" s="404">
        <v>45039</v>
      </c>
      <c r="AH22" s="402" t="s">
        <v>176</v>
      </c>
      <c r="AI22" s="405"/>
      <c r="AJ22" s="369" t="s">
        <v>175</v>
      </c>
      <c r="AK22" s="370">
        <v>19600</v>
      </c>
      <c r="AL22" s="370">
        <v>18200</v>
      </c>
      <c r="AM22" s="371">
        <v>44958</v>
      </c>
      <c r="AN22" s="370" t="s">
        <v>176</v>
      </c>
    </row>
    <row r="23" spans="1:44" ht="21" customHeight="1">
      <c r="A23" s="388">
        <v>16</v>
      </c>
      <c r="B23" s="474" t="s">
        <v>71</v>
      </c>
      <c r="C23" s="389" t="s">
        <v>96</v>
      </c>
      <c r="D23" s="390" t="s">
        <v>177</v>
      </c>
      <c r="E23" s="452">
        <v>4998.43</v>
      </c>
      <c r="F23" s="453">
        <v>4189.4399999999996</v>
      </c>
      <c r="G23" s="453">
        <v>4441.7299999999996</v>
      </c>
      <c r="H23" s="454">
        <v>5783.15</v>
      </c>
      <c r="I23" s="454">
        <v>5510</v>
      </c>
      <c r="J23" s="452">
        <v>6276</v>
      </c>
      <c r="K23" s="452">
        <v>6687</v>
      </c>
      <c r="L23" s="452">
        <v>6207</v>
      </c>
      <c r="M23" s="484">
        <v>4762</v>
      </c>
      <c r="N23" s="452">
        <v>5491</v>
      </c>
      <c r="O23" s="453"/>
      <c r="P23" s="453"/>
      <c r="Q23" s="365"/>
      <c r="R23" s="363"/>
      <c r="S23" s="362"/>
      <c r="T23" s="365"/>
      <c r="U23" s="378"/>
      <c r="V23" s="367"/>
      <c r="W23" s="368"/>
      <c r="X23" s="369" t="s">
        <v>178</v>
      </c>
      <c r="Y23" s="370">
        <v>5491</v>
      </c>
      <c r="Z23" s="370">
        <v>4762</v>
      </c>
      <c r="AA23" s="371">
        <v>45047</v>
      </c>
      <c r="AB23" s="370" t="s">
        <v>179</v>
      </c>
      <c r="AC23" s="230"/>
      <c r="AD23" s="372" t="s">
        <v>178</v>
      </c>
      <c r="AE23" s="402">
        <v>4714</v>
      </c>
      <c r="AF23" s="402">
        <v>6207</v>
      </c>
      <c r="AG23" s="404">
        <v>45039</v>
      </c>
      <c r="AH23" s="402" t="s">
        <v>179</v>
      </c>
      <c r="AI23" s="405"/>
      <c r="AJ23" s="369" t="s">
        <v>178</v>
      </c>
      <c r="AK23" s="370">
        <v>6166</v>
      </c>
      <c r="AL23" s="370">
        <v>6687</v>
      </c>
      <c r="AM23" s="371">
        <v>44986</v>
      </c>
      <c r="AN23" s="370" t="s">
        <v>179</v>
      </c>
    </row>
    <row r="24" spans="1:44" ht="21" hidden="1" customHeight="1">
      <c r="A24" s="430"/>
      <c r="B24" s="431"/>
      <c r="C24" s="431"/>
      <c r="D24" s="432"/>
      <c r="E24" s="433"/>
      <c r="F24" s="434"/>
      <c r="G24" s="434"/>
      <c r="H24" s="435"/>
      <c r="I24" s="435"/>
      <c r="J24" s="433"/>
      <c r="K24" s="434"/>
      <c r="L24" s="434"/>
      <c r="M24" s="437"/>
      <c r="N24" s="433"/>
      <c r="O24" s="434"/>
      <c r="P24" s="434"/>
      <c r="Q24" s="365"/>
      <c r="R24" s="363"/>
      <c r="S24" s="362"/>
      <c r="T24" s="365"/>
      <c r="U24" s="378"/>
      <c r="V24" s="367"/>
      <c r="W24" s="368"/>
    </row>
    <row r="25" spans="1:44" ht="21" hidden="1" customHeight="1">
      <c r="A25" s="358"/>
      <c r="B25" s="359"/>
      <c r="C25" s="359"/>
      <c r="D25" s="360"/>
      <c r="E25" s="361"/>
      <c r="F25" s="362"/>
      <c r="G25" s="362"/>
      <c r="H25" s="363"/>
      <c r="I25" s="363"/>
      <c r="J25" s="361"/>
      <c r="K25" s="362"/>
      <c r="L25" s="362"/>
      <c r="M25" s="365"/>
      <c r="N25" s="361"/>
      <c r="O25" s="362"/>
      <c r="P25" s="362"/>
      <c r="Q25" s="365"/>
      <c r="R25" s="363"/>
      <c r="S25" s="362"/>
      <c r="T25" s="365"/>
      <c r="U25" s="378"/>
      <c r="V25" s="367"/>
      <c r="W25" s="368"/>
      <c r="X25" s="368"/>
    </row>
    <row r="26" spans="1:44" ht="21" hidden="1" customHeight="1">
      <c r="A26" s="358"/>
      <c r="B26" s="359"/>
      <c r="C26" s="359"/>
      <c r="D26" s="360"/>
      <c r="E26" s="361"/>
      <c r="F26" s="362"/>
      <c r="G26" s="362"/>
      <c r="H26" s="363"/>
      <c r="I26" s="363"/>
      <c r="J26" s="361"/>
      <c r="K26" s="362"/>
      <c r="L26" s="362"/>
      <c r="M26" s="365"/>
      <c r="N26" s="361"/>
      <c r="O26" s="362"/>
      <c r="P26" s="362"/>
      <c r="Q26" s="365"/>
      <c r="R26" s="363"/>
      <c r="S26" s="362"/>
      <c r="T26" s="365"/>
      <c r="U26" s="378"/>
      <c r="V26" s="367"/>
      <c r="W26" s="368"/>
      <c r="X26" s="368"/>
    </row>
    <row r="27" spans="1:44" ht="21" hidden="1" customHeight="1">
      <c r="A27" s="358"/>
      <c r="B27" s="359"/>
      <c r="C27" s="359"/>
      <c r="D27" s="360"/>
      <c r="E27" s="361"/>
      <c r="F27" s="362"/>
      <c r="G27" s="362"/>
      <c r="H27" s="363"/>
      <c r="I27" s="363"/>
      <c r="J27" s="361"/>
      <c r="K27" s="362"/>
      <c r="L27" s="362"/>
      <c r="M27" s="365"/>
      <c r="N27" s="361"/>
      <c r="O27" s="362"/>
      <c r="P27" s="362"/>
      <c r="Q27" s="365"/>
      <c r="R27" s="363"/>
      <c r="S27" s="362"/>
      <c r="T27" s="365"/>
      <c r="U27" s="378"/>
      <c r="V27" s="367"/>
      <c r="W27" s="368"/>
      <c r="X27" s="379">
        <v>45096</v>
      </c>
      <c r="AD27" s="380">
        <v>45074</v>
      </c>
      <c r="AJ27" s="380">
        <v>45033</v>
      </c>
    </row>
    <row r="28" spans="1:44" ht="21" hidden="1" customHeight="1">
      <c r="A28" s="358"/>
      <c r="B28" s="359"/>
      <c r="C28" s="359"/>
      <c r="D28" s="360"/>
      <c r="E28" s="361"/>
      <c r="F28" s="362"/>
      <c r="G28" s="362"/>
      <c r="H28" s="363"/>
      <c r="I28" s="363"/>
      <c r="J28" s="361"/>
      <c r="K28" s="362"/>
      <c r="L28" s="362"/>
      <c r="M28" s="365"/>
      <c r="N28" s="361"/>
      <c r="O28" s="362"/>
      <c r="P28" s="362"/>
      <c r="Q28" s="365"/>
      <c r="R28" s="363"/>
      <c r="S28" s="362"/>
      <c r="T28" s="365"/>
      <c r="U28" s="378"/>
      <c r="V28" s="367"/>
      <c r="W28" s="368"/>
      <c r="X28" s="368"/>
    </row>
    <row r="29" spans="1:44" ht="21" hidden="1" customHeight="1">
      <c r="A29" s="358"/>
      <c r="B29" s="359"/>
      <c r="C29" s="359"/>
      <c r="D29" s="360"/>
      <c r="E29" s="361"/>
      <c r="F29" s="362"/>
      <c r="G29" s="362"/>
      <c r="H29" s="363"/>
      <c r="I29" s="363"/>
      <c r="J29" s="361"/>
      <c r="K29" s="362"/>
      <c r="L29" s="362"/>
      <c r="M29" s="365"/>
      <c r="N29" s="361"/>
      <c r="O29" s="362"/>
      <c r="P29" s="362"/>
      <c r="Q29" s="365"/>
      <c r="R29" s="363"/>
      <c r="S29" s="362"/>
      <c r="T29" s="365"/>
      <c r="U29" s="381"/>
      <c r="V29" s="367"/>
      <c r="W29" s="368"/>
      <c r="X29" s="368"/>
    </row>
    <row r="30" spans="1:44" ht="21" hidden="1" customHeight="1">
      <c r="A30" s="358"/>
      <c r="B30" s="359"/>
      <c r="C30" s="359"/>
      <c r="D30" s="360"/>
      <c r="E30" s="361"/>
      <c r="F30" s="362"/>
      <c r="G30" s="362"/>
      <c r="H30" s="363"/>
      <c r="I30" s="363"/>
      <c r="J30" s="361"/>
      <c r="K30" s="362"/>
      <c r="L30" s="362"/>
      <c r="M30" s="365"/>
      <c r="N30" s="361"/>
      <c r="O30" s="362"/>
      <c r="P30" s="362"/>
      <c r="Q30" s="365"/>
      <c r="R30" s="363"/>
      <c r="S30" s="362"/>
      <c r="T30" s="365"/>
      <c r="U30" s="381"/>
      <c r="V30" s="367"/>
      <c r="W30" s="368"/>
      <c r="X30" s="368"/>
    </row>
    <row r="31" spans="1:44" ht="21" hidden="1" customHeight="1">
      <c r="A31" s="358"/>
      <c r="B31" s="359"/>
      <c r="C31" s="359"/>
      <c r="D31" s="360"/>
      <c r="E31" s="361"/>
      <c r="F31" s="362"/>
      <c r="G31" s="362"/>
      <c r="H31" s="363"/>
      <c r="I31" s="363"/>
      <c r="J31" s="361"/>
      <c r="K31" s="362"/>
      <c r="L31" s="362"/>
      <c r="M31" s="365"/>
      <c r="N31" s="361"/>
      <c r="O31" s="362"/>
      <c r="P31" s="362"/>
      <c r="Q31" s="365"/>
      <c r="R31" s="363"/>
      <c r="S31" s="362"/>
      <c r="T31" s="365"/>
      <c r="U31" s="381"/>
      <c r="V31" s="367"/>
      <c r="W31" s="368"/>
      <c r="X31" s="368"/>
    </row>
    <row r="32" spans="1:44" ht="21" hidden="1" customHeight="1">
      <c r="A32" s="358"/>
      <c r="B32" s="359"/>
      <c r="C32" s="359"/>
      <c r="D32" s="360"/>
      <c r="E32" s="361"/>
      <c r="F32" s="362"/>
      <c r="G32" s="362"/>
      <c r="H32" s="363"/>
      <c r="I32" s="363"/>
      <c r="J32" s="361"/>
      <c r="K32" s="362"/>
      <c r="L32" s="362"/>
      <c r="M32" s="365"/>
      <c r="N32" s="361"/>
      <c r="O32" s="362"/>
      <c r="P32" s="362"/>
      <c r="Q32" s="365"/>
      <c r="R32" s="363"/>
      <c r="S32" s="362"/>
      <c r="T32" s="365"/>
      <c r="U32" s="381"/>
      <c r="V32" s="367"/>
      <c r="W32" s="368"/>
      <c r="X32" s="368"/>
    </row>
    <row r="33" spans="1:24" ht="21" hidden="1" customHeight="1">
      <c r="A33" s="358"/>
      <c r="B33" s="359"/>
      <c r="C33" s="359"/>
      <c r="D33" s="360"/>
      <c r="E33" s="361"/>
      <c r="F33" s="362"/>
      <c r="G33" s="362"/>
      <c r="H33" s="363"/>
      <c r="I33" s="363"/>
      <c r="J33" s="361"/>
      <c r="K33" s="362"/>
      <c r="L33" s="362"/>
      <c r="M33" s="365"/>
      <c r="N33" s="361"/>
      <c r="O33" s="362"/>
      <c r="P33" s="362"/>
      <c r="Q33" s="365"/>
      <c r="R33" s="363"/>
      <c r="S33" s="362"/>
      <c r="T33" s="365"/>
      <c r="U33" s="381"/>
      <c r="V33" s="367"/>
      <c r="W33" s="368"/>
      <c r="X33" s="368"/>
    </row>
    <row r="34" spans="1:24" ht="21" hidden="1" customHeight="1">
      <c r="A34" s="358"/>
      <c r="B34" s="359"/>
      <c r="C34" s="359"/>
      <c r="D34" s="360"/>
      <c r="E34" s="361"/>
      <c r="F34" s="362"/>
      <c r="G34" s="362"/>
      <c r="H34" s="363"/>
      <c r="I34" s="363"/>
      <c r="J34" s="361"/>
      <c r="K34" s="362"/>
      <c r="L34" s="362"/>
      <c r="M34" s="365"/>
      <c r="N34" s="361"/>
      <c r="O34" s="362"/>
      <c r="P34" s="362"/>
      <c r="Q34" s="365"/>
      <c r="R34" s="363"/>
      <c r="S34" s="362"/>
      <c r="T34" s="365"/>
      <c r="U34" s="381"/>
      <c r="V34" s="367"/>
      <c r="W34" s="368"/>
      <c r="X34" s="368"/>
    </row>
    <row r="35" spans="1:24" ht="21" hidden="1" customHeight="1">
      <c r="A35" s="358"/>
      <c r="B35" s="359"/>
      <c r="C35" s="359"/>
      <c r="D35" s="360"/>
      <c r="E35" s="361"/>
      <c r="F35" s="362"/>
      <c r="G35" s="362"/>
      <c r="H35" s="363"/>
      <c r="I35" s="363"/>
      <c r="J35" s="361"/>
      <c r="K35" s="362"/>
      <c r="L35" s="362"/>
      <c r="M35" s="365"/>
      <c r="N35" s="361"/>
      <c r="O35" s="362"/>
      <c r="P35" s="362"/>
      <c r="Q35" s="365"/>
      <c r="R35" s="363"/>
      <c r="S35" s="362"/>
      <c r="T35" s="365"/>
      <c r="U35" s="381"/>
      <c r="V35" s="367"/>
      <c r="W35" s="368"/>
      <c r="X35" s="368"/>
    </row>
    <row r="36" spans="1:24" ht="21" hidden="1" customHeight="1">
      <c r="A36" s="358"/>
      <c r="B36" s="359"/>
      <c r="C36" s="359"/>
      <c r="D36" s="360"/>
      <c r="E36" s="361"/>
      <c r="F36" s="362"/>
      <c r="G36" s="362"/>
      <c r="H36" s="363"/>
      <c r="I36" s="363"/>
      <c r="J36" s="361"/>
      <c r="K36" s="362"/>
      <c r="L36" s="362"/>
      <c r="M36" s="365"/>
      <c r="N36" s="361"/>
      <c r="O36" s="362"/>
      <c r="P36" s="362"/>
      <c r="Q36" s="365"/>
      <c r="R36" s="363"/>
      <c r="S36" s="362"/>
      <c r="T36" s="365"/>
      <c r="U36" s="381"/>
      <c r="V36" s="367"/>
      <c r="W36" s="368"/>
      <c r="X36" s="368"/>
    </row>
    <row r="37" spans="1:24" ht="21" hidden="1" customHeight="1">
      <c r="A37" s="358"/>
      <c r="B37" s="359"/>
      <c r="C37" s="359"/>
      <c r="D37" s="360"/>
      <c r="E37" s="361"/>
      <c r="F37" s="362"/>
      <c r="G37" s="362"/>
      <c r="H37" s="363"/>
      <c r="I37" s="363"/>
      <c r="J37" s="361"/>
      <c r="K37" s="362"/>
      <c r="L37" s="362"/>
      <c r="M37" s="365"/>
      <c r="N37" s="361"/>
      <c r="O37" s="362"/>
      <c r="P37" s="362"/>
      <c r="Q37" s="365"/>
      <c r="R37" s="363"/>
      <c r="S37" s="362"/>
      <c r="T37" s="365"/>
      <c r="U37" s="381"/>
      <c r="V37" s="367"/>
      <c r="W37" s="368"/>
      <c r="X37" s="368"/>
    </row>
    <row r="38" spans="1:24" ht="21" hidden="1" customHeight="1">
      <c r="A38" s="358"/>
      <c r="B38" s="359"/>
      <c r="C38" s="359"/>
      <c r="D38" s="360"/>
      <c r="E38" s="361"/>
      <c r="F38" s="362"/>
      <c r="G38" s="362"/>
      <c r="H38" s="363"/>
      <c r="I38" s="363"/>
      <c r="J38" s="361"/>
      <c r="K38" s="362"/>
      <c r="L38" s="362"/>
      <c r="M38" s="365"/>
      <c r="N38" s="361"/>
      <c r="O38" s="362"/>
      <c r="P38" s="362"/>
      <c r="Q38" s="365"/>
      <c r="R38" s="363"/>
      <c r="S38" s="362"/>
      <c r="T38" s="365"/>
      <c r="U38" s="381"/>
      <c r="V38" s="367"/>
      <c r="W38" s="368"/>
      <c r="X38" s="368"/>
    </row>
    <row r="39" spans="1:24" ht="21" hidden="1" customHeight="1">
      <c r="A39" s="358"/>
      <c r="B39" s="359"/>
      <c r="C39" s="359"/>
      <c r="D39" s="360"/>
      <c r="E39" s="361"/>
      <c r="F39" s="362"/>
      <c r="G39" s="362"/>
      <c r="H39" s="363"/>
      <c r="I39" s="363"/>
      <c r="J39" s="361"/>
      <c r="K39" s="362"/>
      <c r="L39" s="362"/>
      <c r="M39" s="365"/>
      <c r="N39" s="361"/>
      <c r="O39" s="362"/>
      <c r="P39" s="362"/>
      <c r="Q39" s="365"/>
      <c r="R39" s="363"/>
      <c r="S39" s="362"/>
      <c r="T39" s="365"/>
      <c r="U39" s="381"/>
      <c r="V39" s="367"/>
      <c r="W39" s="368"/>
      <c r="X39" s="368"/>
    </row>
    <row r="40" spans="1:24" ht="21" hidden="1" customHeight="1">
      <c r="A40" s="358"/>
      <c r="B40" s="359"/>
      <c r="C40" s="359"/>
      <c r="D40" s="360"/>
      <c r="E40" s="361"/>
      <c r="F40" s="362"/>
      <c r="G40" s="362"/>
      <c r="H40" s="363"/>
      <c r="I40" s="363"/>
      <c r="J40" s="361"/>
      <c r="K40" s="362"/>
      <c r="L40" s="362"/>
      <c r="M40" s="365"/>
      <c r="N40" s="361"/>
      <c r="O40" s="362"/>
      <c r="P40" s="362"/>
      <c r="Q40" s="365"/>
      <c r="R40" s="363"/>
      <c r="S40" s="362"/>
      <c r="T40" s="365"/>
      <c r="U40" s="381"/>
      <c r="V40" s="367"/>
      <c r="W40" s="368"/>
      <c r="X40" s="368"/>
    </row>
    <row r="41" spans="1:24" ht="21" hidden="1" customHeight="1">
      <c r="A41" s="358"/>
      <c r="B41" s="359"/>
      <c r="C41" s="359"/>
      <c r="D41" s="360"/>
      <c r="E41" s="361"/>
      <c r="F41" s="362"/>
      <c r="G41" s="362"/>
      <c r="H41" s="363"/>
      <c r="I41" s="363"/>
      <c r="J41" s="361"/>
      <c r="K41" s="362"/>
      <c r="L41" s="362"/>
      <c r="M41" s="365"/>
      <c r="N41" s="361"/>
      <c r="O41" s="362"/>
      <c r="P41" s="362"/>
      <c r="Q41" s="365"/>
      <c r="R41" s="363"/>
      <c r="S41" s="362"/>
      <c r="T41" s="365"/>
      <c r="U41" s="381"/>
      <c r="V41" s="367"/>
      <c r="W41" s="368"/>
      <c r="X41" s="368"/>
    </row>
    <row r="42" spans="1:24" ht="21" hidden="1" customHeight="1">
      <c r="A42" s="358"/>
      <c r="B42" s="359"/>
      <c r="C42" s="359"/>
      <c r="D42" s="360"/>
      <c r="E42" s="361"/>
      <c r="F42" s="362"/>
      <c r="G42" s="362"/>
      <c r="H42" s="363"/>
      <c r="I42" s="363"/>
      <c r="J42" s="361"/>
      <c r="K42" s="362"/>
      <c r="L42" s="362"/>
      <c r="M42" s="365"/>
      <c r="N42" s="361"/>
      <c r="O42" s="362"/>
      <c r="P42" s="362"/>
      <c r="Q42" s="365"/>
      <c r="R42" s="363"/>
      <c r="S42" s="362"/>
      <c r="T42" s="365"/>
      <c r="U42" s="381"/>
      <c r="V42" s="367"/>
      <c r="W42" s="368"/>
      <c r="X42" s="368"/>
    </row>
    <row r="43" spans="1:24" ht="21" hidden="1" customHeight="1">
      <c r="A43" s="358"/>
      <c r="B43" s="359"/>
      <c r="C43" s="359"/>
      <c r="D43" s="360"/>
      <c r="E43" s="361"/>
      <c r="F43" s="362"/>
      <c r="G43" s="362"/>
      <c r="H43" s="363"/>
      <c r="I43" s="363"/>
      <c r="J43" s="361"/>
      <c r="K43" s="362"/>
      <c r="L43" s="362"/>
      <c r="M43" s="365"/>
      <c r="N43" s="361"/>
      <c r="O43" s="362"/>
      <c r="P43" s="362"/>
      <c r="Q43" s="365"/>
      <c r="R43" s="363"/>
      <c r="S43" s="362"/>
      <c r="T43" s="365"/>
      <c r="U43" s="381"/>
      <c r="V43" s="367"/>
      <c r="W43" s="368"/>
      <c r="X43" s="368"/>
    </row>
    <row r="44" spans="1:24" ht="21" hidden="1" customHeight="1">
      <c r="A44" s="358"/>
      <c r="B44" s="359"/>
      <c r="C44" s="359"/>
      <c r="D44" s="360"/>
      <c r="E44" s="361"/>
      <c r="F44" s="362"/>
      <c r="G44" s="362"/>
      <c r="H44" s="363"/>
      <c r="I44" s="363"/>
      <c r="J44" s="361"/>
      <c r="K44" s="362"/>
      <c r="L44" s="362"/>
      <c r="M44" s="365"/>
      <c r="N44" s="361"/>
      <c r="O44" s="362"/>
      <c r="P44" s="362"/>
      <c r="Q44" s="365"/>
      <c r="R44" s="363"/>
      <c r="S44" s="362"/>
      <c r="T44" s="365"/>
      <c r="U44" s="381"/>
      <c r="V44" s="367"/>
      <c r="W44" s="368"/>
      <c r="X44" s="368"/>
    </row>
    <row r="45" spans="1:24" ht="21" hidden="1" customHeight="1">
      <c r="A45" s="358"/>
      <c r="B45" s="359"/>
      <c r="C45" s="359"/>
      <c r="D45" s="360"/>
      <c r="E45" s="361"/>
      <c r="F45" s="362"/>
      <c r="G45" s="362"/>
      <c r="H45" s="363"/>
      <c r="I45" s="363"/>
      <c r="J45" s="361"/>
      <c r="K45" s="362"/>
      <c r="L45" s="362"/>
      <c r="M45" s="365"/>
      <c r="N45" s="361"/>
      <c r="O45" s="362"/>
      <c r="P45" s="362"/>
      <c r="Q45" s="365"/>
      <c r="R45" s="363"/>
      <c r="S45" s="362"/>
      <c r="T45" s="365"/>
      <c r="U45" s="381"/>
      <c r="V45" s="367"/>
      <c r="W45" s="368"/>
      <c r="X45" s="368"/>
    </row>
    <row r="46" spans="1:24" ht="21" hidden="1" customHeight="1">
      <c r="A46" s="358"/>
      <c r="B46" s="359"/>
      <c r="C46" s="359"/>
      <c r="D46" s="360"/>
      <c r="E46" s="361"/>
      <c r="F46" s="362"/>
      <c r="G46" s="362"/>
      <c r="H46" s="363"/>
      <c r="I46" s="363"/>
      <c r="J46" s="361"/>
      <c r="K46" s="362"/>
      <c r="L46" s="362"/>
      <c r="M46" s="365"/>
      <c r="N46" s="361"/>
      <c r="O46" s="362"/>
      <c r="P46" s="362"/>
      <c r="Q46" s="365"/>
      <c r="R46" s="363"/>
      <c r="S46" s="362"/>
      <c r="T46" s="365"/>
      <c r="U46" s="381"/>
      <c r="V46" s="367"/>
      <c r="W46" s="368"/>
      <c r="X46" s="368"/>
    </row>
    <row r="47" spans="1:24" ht="21" hidden="1" customHeight="1">
      <c r="A47" s="358"/>
      <c r="B47" s="359"/>
      <c r="C47" s="359"/>
      <c r="D47" s="360"/>
      <c r="E47" s="361"/>
      <c r="F47" s="362"/>
      <c r="G47" s="362"/>
      <c r="H47" s="363"/>
      <c r="I47" s="363"/>
      <c r="J47" s="361"/>
      <c r="K47" s="362"/>
      <c r="L47" s="362"/>
      <c r="M47" s="365"/>
      <c r="N47" s="361"/>
      <c r="O47" s="362"/>
      <c r="P47" s="362"/>
      <c r="Q47" s="365"/>
      <c r="R47" s="363"/>
      <c r="S47" s="362"/>
      <c r="T47" s="365"/>
      <c r="U47" s="381"/>
      <c r="V47" s="367"/>
      <c r="W47" s="368"/>
      <c r="X47" s="368"/>
    </row>
    <row r="48" spans="1:24" ht="21" hidden="1" customHeight="1">
      <c r="A48" s="358"/>
      <c r="B48" s="359"/>
      <c r="C48" s="359"/>
      <c r="D48" s="360"/>
      <c r="E48" s="361"/>
      <c r="F48" s="362"/>
      <c r="G48" s="362"/>
      <c r="H48" s="363"/>
      <c r="I48" s="363"/>
      <c r="J48" s="361"/>
      <c r="K48" s="362"/>
      <c r="L48" s="362"/>
      <c r="M48" s="365"/>
      <c r="N48" s="361"/>
      <c r="O48" s="362"/>
      <c r="P48" s="362"/>
      <c r="Q48" s="365"/>
      <c r="R48" s="363"/>
      <c r="S48" s="362"/>
      <c r="T48" s="365"/>
      <c r="U48" s="381"/>
      <c r="V48" s="367"/>
      <c r="W48" s="368"/>
      <c r="X48" s="368"/>
    </row>
    <row r="49" spans="1:24" ht="21" hidden="1" customHeight="1">
      <c r="A49" s="358"/>
      <c r="B49" s="359"/>
      <c r="C49" s="359"/>
      <c r="D49" s="360"/>
      <c r="E49" s="361"/>
      <c r="F49" s="362"/>
      <c r="G49" s="362"/>
      <c r="H49" s="363"/>
      <c r="I49" s="363"/>
      <c r="J49" s="361"/>
      <c r="K49" s="362"/>
      <c r="L49" s="362"/>
      <c r="M49" s="365"/>
      <c r="N49" s="361"/>
      <c r="O49" s="362"/>
      <c r="P49" s="362"/>
      <c r="Q49" s="365"/>
      <c r="R49" s="363"/>
      <c r="S49" s="362"/>
      <c r="T49" s="365"/>
      <c r="U49" s="381"/>
      <c r="V49" s="367"/>
      <c r="W49" s="368"/>
      <c r="X49" s="368"/>
    </row>
    <row r="50" spans="1:24" ht="21" hidden="1" customHeight="1">
      <c r="A50" s="358"/>
      <c r="B50" s="359"/>
      <c r="C50" s="359"/>
      <c r="D50" s="360"/>
      <c r="E50" s="361"/>
      <c r="F50" s="362"/>
      <c r="G50" s="362"/>
      <c r="H50" s="363"/>
      <c r="I50" s="363"/>
      <c r="J50" s="361"/>
      <c r="K50" s="362"/>
      <c r="L50" s="362"/>
      <c r="M50" s="365"/>
      <c r="N50" s="361"/>
      <c r="O50" s="362"/>
      <c r="P50" s="362"/>
      <c r="Q50" s="365"/>
      <c r="R50" s="363"/>
      <c r="S50" s="362"/>
      <c r="T50" s="365"/>
      <c r="U50" s="381"/>
      <c r="V50" s="367"/>
      <c r="W50" s="368"/>
      <c r="X50" s="368"/>
    </row>
    <row r="51" spans="1:24" ht="21" hidden="1" customHeight="1">
      <c r="A51" s="358"/>
      <c r="B51" s="359"/>
      <c r="C51" s="359"/>
      <c r="D51" s="360"/>
      <c r="E51" s="361"/>
      <c r="F51" s="362"/>
      <c r="G51" s="362"/>
      <c r="H51" s="363"/>
      <c r="I51" s="363"/>
      <c r="J51" s="361"/>
      <c r="K51" s="362"/>
      <c r="L51" s="362"/>
      <c r="M51" s="365"/>
      <c r="N51" s="361"/>
      <c r="O51" s="362"/>
      <c r="P51" s="362"/>
      <c r="Q51" s="365"/>
      <c r="R51" s="363"/>
      <c r="S51" s="362"/>
      <c r="T51" s="365"/>
      <c r="U51" s="381"/>
      <c r="V51" s="367"/>
      <c r="W51" s="368"/>
      <c r="X51" s="368"/>
    </row>
    <row r="52" spans="1:24" ht="21" hidden="1" customHeight="1">
      <c r="A52" s="358"/>
      <c r="B52" s="359"/>
      <c r="C52" s="359"/>
      <c r="D52" s="360"/>
      <c r="E52" s="361"/>
      <c r="F52" s="362"/>
      <c r="G52" s="362"/>
      <c r="H52" s="363"/>
      <c r="I52" s="363"/>
      <c r="J52" s="361"/>
      <c r="K52" s="362"/>
      <c r="L52" s="362"/>
      <c r="M52" s="365"/>
      <c r="N52" s="361"/>
      <c r="O52" s="362"/>
      <c r="P52" s="362"/>
      <c r="Q52" s="365"/>
      <c r="R52" s="363"/>
      <c r="S52" s="362"/>
      <c r="T52" s="365"/>
      <c r="U52" s="381"/>
      <c r="V52" s="367"/>
      <c r="W52" s="368"/>
      <c r="X52" s="368"/>
    </row>
    <row r="53" spans="1:24" ht="21" hidden="1" customHeight="1">
      <c r="A53" s="358"/>
      <c r="B53" s="359"/>
      <c r="C53" s="359"/>
      <c r="D53" s="360"/>
      <c r="E53" s="361"/>
      <c r="F53" s="382"/>
      <c r="G53" s="382"/>
      <c r="H53" s="383"/>
      <c r="I53" s="383"/>
      <c r="J53" s="361"/>
      <c r="K53" s="382"/>
      <c r="L53" s="382"/>
      <c r="M53" s="385"/>
      <c r="N53" s="361"/>
      <c r="O53" s="382"/>
      <c r="P53" s="382"/>
      <c r="Q53" s="385"/>
      <c r="R53" s="383"/>
      <c r="S53" s="382"/>
      <c r="T53" s="385"/>
      <c r="U53" s="386"/>
      <c r="V53" s="367"/>
      <c r="W53" s="368"/>
      <c r="X53" s="368"/>
    </row>
    <row r="54" spans="1:24" ht="21" hidden="1" customHeight="1">
      <c r="A54" s="358"/>
      <c r="B54" s="359"/>
      <c r="C54" s="359"/>
      <c r="D54" s="360"/>
      <c r="E54" s="361"/>
      <c r="F54" s="382"/>
      <c r="G54" s="382"/>
      <c r="H54" s="383"/>
      <c r="I54" s="383"/>
      <c r="J54" s="361"/>
      <c r="K54" s="382"/>
      <c r="L54" s="382"/>
      <c r="M54" s="385"/>
      <c r="N54" s="361"/>
      <c r="O54" s="382"/>
      <c r="P54" s="382"/>
      <c r="Q54" s="385"/>
      <c r="R54" s="383"/>
      <c r="S54" s="382"/>
      <c r="T54" s="385"/>
      <c r="U54" s="386"/>
      <c r="V54" s="367"/>
      <c r="W54" s="368"/>
      <c r="X54" s="368"/>
    </row>
    <row r="55" spans="1:24" ht="21" hidden="1" customHeight="1">
      <c r="A55" s="358"/>
      <c r="B55" s="359"/>
      <c r="C55" s="359"/>
      <c r="D55" s="360"/>
      <c r="E55" s="361"/>
      <c r="F55" s="362"/>
      <c r="G55" s="362"/>
      <c r="H55" s="363"/>
      <c r="I55" s="363"/>
      <c r="J55" s="361"/>
      <c r="K55" s="362"/>
      <c r="L55" s="362"/>
      <c r="M55" s="365"/>
      <c r="N55" s="361"/>
      <c r="O55" s="362"/>
      <c r="P55" s="362"/>
      <c r="Q55" s="365"/>
      <c r="R55" s="363"/>
      <c r="S55" s="362"/>
      <c r="T55" s="365"/>
      <c r="U55" s="381"/>
      <c r="V55" s="367"/>
      <c r="W55" s="368"/>
      <c r="X55" s="368"/>
    </row>
    <row r="56" spans="1:24" ht="21" hidden="1" customHeight="1">
      <c r="A56" s="358"/>
      <c r="B56" s="359"/>
      <c r="C56" s="359"/>
      <c r="D56" s="360"/>
      <c r="E56" s="361"/>
      <c r="F56" s="362"/>
      <c r="G56" s="387"/>
      <c r="H56" s="363"/>
      <c r="I56" s="363"/>
      <c r="J56" s="361"/>
      <c r="K56" s="387"/>
      <c r="L56" s="362"/>
      <c r="M56" s="365"/>
      <c r="N56" s="361"/>
      <c r="O56" s="387"/>
      <c r="P56" s="362"/>
      <c r="Q56" s="365"/>
      <c r="R56" s="363"/>
      <c r="S56" s="362"/>
      <c r="T56" s="365"/>
      <c r="U56" s="381"/>
      <c r="V56" s="367"/>
      <c r="W56" s="368"/>
      <c r="X56" s="368"/>
    </row>
    <row r="57" spans="1:24" ht="21" hidden="1" customHeight="1">
      <c r="A57" s="388"/>
      <c r="B57" s="389"/>
      <c r="C57" s="389"/>
      <c r="D57" s="390"/>
      <c r="E57" s="391"/>
      <c r="F57" s="392"/>
      <c r="G57" s="392"/>
      <c r="H57" s="393"/>
      <c r="I57" s="393"/>
      <c r="J57" s="391"/>
      <c r="K57" s="392"/>
      <c r="L57" s="392"/>
      <c r="M57" s="395"/>
      <c r="N57" s="391"/>
      <c r="O57" s="392"/>
      <c r="P57" s="392"/>
      <c r="Q57" s="395"/>
      <c r="R57" s="393"/>
      <c r="S57" s="392"/>
      <c r="T57" s="395"/>
      <c r="U57" s="396"/>
      <c r="V57" s="397"/>
      <c r="W57" s="368"/>
      <c r="X57" s="368"/>
    </row>
    <row r="58" spans="1:24" ht="13.5" customHeight="1"/>
    <row r="59" spans="1:24" ht="24" customHeight="1">
      <c r="A59" s="398"/>
      <c r="B59" s="485" t="s">
        <v>180</v>
      </c>
      <c r="C59" s="486"/>
      <c r="D59" s="486"/>
      <c r="E59" s="486"/>
      <c r="F59" s="486"/>
      <c r="G59" s="486"/>
      <c r="H59" s="486"/>
      <c r="I59" s="487"/>
      <c r="J59" s="399"/>
      <c r="K59" s="399"/>
      <c r="L59" s="399"/>
      <c r="M59" s="399"/>
      <c r="N59" s="399"/>
      <c r="O59" s="399"/>
      <c r="P59" s="399"/>
      <c r="Q59" s="399"/>
      <c r="R59" s="399"/>
      <c r="S59" s="399"/>
      <c r="T59" s="399"/>
      <c r="U59" s="399"/>
    </row>
    <row r="60" spans="1:24">
      <c r="B60" s="399"/>
      <c r="C60" s="399"/>
      <c r="D60" s="399"/>
      <c r="E60" s="399"/>
      <c r="F60" s="399"/>
      <c r="G60" s="399"/>
      <c r="H60" s="399"/>
      <c r="I60" s="399"/>
      <c r="J60" s="399"/>
      <c r="K60" s="399"/>
      <c r="L60" s="399"/>
      <c r="M60" s="399"/>
      <c r="N60" s="399"/>
      <c r="O60" s="399"/>
      <c r="P60" s="399"/>
      <c r="Q60" s="399"/>
      <c r="R60" s="399"/>
      <c r="S60" s="399"/>
      <c r="T60" s="399"/>
      <c r="U60" s="399"/>
    </row>
    <row r="61" spans="1:24">
      <c r="A61" s="400"/>
    </row>
    <row r="62" spans="1:24">
      <c r="A62" s="510"/>
      <c r="B62" s="510"/>
      <c r="C62" s="401"/>
      <c r="D62" s="401"/>
      <c r="E62" s="401"/>
      <c r="F62" s="401"/>
      <c r="G62" s="401"/>
      <c r="H62" s="401"/>
      <c r="I62" s="401"/>
      <c r="J62" s="401"/>
      <c r="K62" s="401"/>
      <c r="L62" s="401"/>
      <c r="M62" s="401"/>
      <c r="N62" s="401"/>
      <c r="O62" s="401"/>
      <c r="P62" s="401"/>
      <c r="Q62" s="401"/>
      <c r="R62" s="401"/>
      <c r="S62" s="401"/>
      <c r="T62" s="401"/>
      <c r="U62" s="401"/>
    </row>
    <row r="63" spans="1:24">
      <c r="A63" s="510"/>
      <c r="B63" s="510"/>
      <c r="C63" s="401"/>
      <c r="D63" s="401"/>
      <c r="E63" s="401"/>
      <c r="F63" s="401"/>
      <c r="G63" s="401"/>
      <c r="H63" s="401"/>
      <c r="I63" s="401"/>
      <c r="J63" s="401"/>
      <c r="K63" s="401"/>
      <c r="L63" s="401"/>
      <c r="M63" s="401"/>
      <c r="N63" s="401"/>
      <c r="O63" s="401"/>
      <c r="P63" s="401"/>
      <c r="Q63" s="401"/>
      <c r="R63" s="401"/>
      <c r="S63" s="401"/>
      <c r="T63" s="401"/>
      <c r="U63" s="401"/>
    </row>
  </sheetData>
  <mergeCells count="13">
    <mergeCell ref="A1:V1"/>
    <mergeCell ref="A4:A6"/>
    <mergeCell ref="B4:B6"/>
    <mergeCell ref="C4:C6"/>
    <mergeCell ref="D4:D6"/>
    <mergeCell ref="E4:I4"/>
    <mergeCell ref="J4:U4"/>
    <mergeCell ref="V4:V6"/>
    <mergeCell ref="E5:I5"/>
    <mergeCell ref="J5:U5"/>
    <mergeCell ref="B59:I59"/>
    <mergeCell ref="A62:B62"/>
    <mergeCell ref="A63:B63"/>
  </mergeCells>
  <hyperlinks>
    <hyperlink ref="X19" r:id="rId1" display="https://tradingeconomics.com/australia/balance-of-trade"/>
    <hyperlink ref="X8" r:id="rId2" display="https://tradingeconomics.com/canada/balance-of-trade"/>
    <hyperlink ref="X15" r:id="rId3" display="https://tradingeconomics.com/china/balance-of-trade"/>
    <hyperlink ref="X12" r:id="rId4" display="https://tradingeconomics.com/france/balance-of-trade"/>
    <hyperlink ref="X11" r:id="rId5" display="https://tradingeconomics.com/germany/balance-of-trade"/>
    <hyperlink ref="X16" r:id="rId6" display="https://tradingeconomics.com/india/balance-of-trade"/>
    <hyperlink ref="X20" r:id="rId7" display="https://tradingeconomics.com/indonesia/balance-of-trade"/>
    <hyperlink ref="X13" r:id="rId8" display="https://tradingeconomics.com/italy/balance-of-trade"/>
    <hyperlink ref="X17" r:id="rId9" display="https://tradingeconomics.com/japan/balance-of-trade"/>
    <hyperlink ref="X22" r:id="rId10" display="https://tradingeconomics.com/malaysia/balance-of-trade"/>
    <hyperlink ref="X23" r:id="rId11" display="https://tradingeconomics.com/singapore/balance-of-trade"/>
    <hyperlink ref="X18" r:id="rId12" display="https://tradingeconomics.com/south-korea/balance-of-trade"/>
    <hyperlink ref="X14" r:id="rId13" display="https://tradingeconomics.com/spain/balance-of-trade"/>
    <hyperlink ref="X21" r:id="rId14" display="https://tradingeconomics.com/thailand/balance-of-trade"/>
    <hyperlink ref="X10" r:id="rId15" display="https://tradingeconomics.com/united-kingdom/balance-of-trade"/>
    <hyperlink ref="X9" r:id="rId16" display="https://tradingeconomics.com/united-states/balance-of-trade"/>
    <hyperlink ref="AD19" r:id="rId17" display="https://tradingeconomics.com/australia/balance-of-trade"/>
    <hyperlink ref="AD8" r:id="rId18" display="https://tradingeconomics.com/austria/balance-of-trade"/>
    <hyperlink ref="AD15" r:id="rId19" display="https://tradingeconomics.com/azerbaijan/balance-of-trade"/>
    <hyperlink ref="AD12" r:id="rId20" display="https://tradingeconomics.com/bahamas/balance-of-trade"/>
    <hyperlink ref="AD11" r:id="rId21" display="https://tradingeconomics.com/bahrain/balance-of-trade"/>
    <hyperlink ref="AD16" r:id="rId22" display="https://tradingeconomics.com/bangladesh/balance-of-trade"/>
    <hyperlink ref="AD20" r:id="rId23" display="https://tradingeconomics.com/barbados/balance-of-trade"/>
    <hyperlink ref="AD13" r:id="rId24" display="https://tradingeconomics.com/belarus/balance-of-trade"/>
    <hyperlink ref="AD17" r:id="rId25" display="https://tradingeconomics.com/belgium/balance-of-trade"/>
    <hyperlink ref="AD22" r:id="rId26" display="https://tradingeconomics.com/belize/balance-of-trade"/>
    <hyperlink ref="AD23" r:id="rId27" display="https://tradingeconomics.com/benin/balance-of-trade"/>
    <hyperlink ref="AD18" r:id="rId28" display="https://tradingeconomics.com/bermuda/balance-of-trade"/>
    <hyperlink ref="AD14" r:id="rId29" display="https://tradingeconomics.com/bhutan/balance-of-trade"/>
    <hyperlink ref="AD21" r:id="rId30" display="https://tradingeconomics.com/bolivia/balance-of-trade"/>
    <hyperlink ref="AD10" r:id="rId31" display="https://tradingeconomics.com/bosnia-and-herzegovina/balance-of-trade"/>
    <hyperlink ref="AD9" r:id="rId32" display="https://tradingeconomics.com/botswana/balance-of-trade"/>
    <hyperlink ref="AD25" r:id="rId33" display="https://tradingeconomics.com/brunei/balance-of-trade"/>
    <hyperlink ref="AD26" r:id="rId34" display="https://tradingeconomics.com/bulgaria/balance-of-trade"/>
    <hyperlink ref="AD27" r:id="rId35" display="https://tradingeconomics.com/burkina-faso/balance-of-trade"/>
    <hyperlink ref="AD28" r:id="rId36" display="https://tradingeconomics.com/burundi/balance-of-trade"/>
    <hyperlink ref="AD29" r:id="rId37" display="https://tradingeconomics.com/cambodia/balance-of-trade"/>
    <hyperlink ref="AD30" r:id="rId38" display="https://tradingeconomics.com/cameroon/balance-of-trade"/>
    <hyperlink ref="AD31" r:id="rId39" display="https://tradingeconomics.com/canada/balance-of-trade"/>
    <hyperlink ref="AD32" r:id="rId40" display="https://tradingeconomics.com/cape-verde/balance-of-trade"/>
    <hyperlink ref="AD33" r:id="rId41" display="https://tradingeconomics.com/cayman-islands/balance-of-trade"/>
    <hyperlink ref="AD34" r:id="rId42" display="https://tradingeconomics.com/chad/balance-of-trade"/>
    <hyperlink ref="AD35" r:id="rId43" display="https://tradingeconomics.com/chile/balance-of-trade"/>
    <hyperlink ref="AD36" r:id="rId44" display="https://tradingeconomics.com/china/balance-of-trade"/>
    <hyperlink ref="AD37" r:id="rId45" display="https://tradingeconomics.com/colombia/balance-of-trade"/>
    <hyperlink ref="AD38" r:id="rId46" display="https://tradingeconomics.com/comoros/balance-of-trade"/>
    <hyperlink ref="AD39" r:id="rId47" display="https://tradingeconomics.com/congo/balance-of-trade"/>
    <hyperlink ref="AD40" r:id="rId48" display="https://tradingeconomics.com/costa-rica/balance-of-trade"/>
    <hyperlink ref="AD41" r:id="rId49" display="https://tradingeconomics.com/croatia/balance-of-trade"/>
    <hyperlink ref="AD42" r:id="rId50" display="https://tradingeconomics.com/cuba/balance-of-trade"/>
    <hyperlink ref="AD43" r:id="rId51" display="https://tradingeconomics.com/cyprus/balance-of-trade"/>
    <hyperlink ref="AD44" r:id="rId52" display="https://tradingeconomics.com/czech-republic/balance-of-trade"/>
    <hyperlink ref="AD45" r:id="rId53" display="https://tradingeconomics.com/denmark/balance-of-trade"/>
    <hyperlink ref="AD46" r:id="rId54" display="https://tradingeconomics.com/djibouti/balance-of-trade"/>
    <hyperlink ref="AD47" r:id="rId55" display="https://tradingeconomics.com/dominican-republic/balance-of-trade"/>
    <hyperlink ref="AD48" r:id="rId56" display="https://tradingeconomics.com/east-timor/balance-of-trade"/>
    <hyperlink ref="AD49" r:id="rId57" display="https://tradingeconomics.com/ecuador/balance-of-trade"/>
    <hyperlink ref="AD50" r:id="rId58" display="https://tradingeconomics.com/egypt/balance-of-trade"/>
    <hyperlink ref="AD51" r:id="rId59" display="https://tradingeconomics.com/el-salvador/balance-of-trade"/>
    <hyperlink ref="AD52" r:id="rId60" display="https://tradingeconomics.com/eritrea/balance-of-trade"/>
    <hyperlink ref="AD53" r:id="rId61" display="https://tradingeconomics.com/estonia/balance-of-trade"/>
    <hyperlink ref="AD54" r:id="rId62" display="https://tradingeconomics.com/ethiopia/balance-of-trade"/>
    <hyperlink ref="AD55" r:id="rId63" display="https://tradingeconomics.com/euro-area/balance-of-trade"/>
    <hyperlink ref="AD56" r:id="rId64" display="https://tradingeconomics.com/european-union/balance-of-trade"/>
    <hyperlink ref="AD57" r:id="rId65" display="https://tradingeconomics.com/faroe-islands/balance-of-trade"/>
    <hyperlink ref="AD58" r:id="rId66" display="https://tradingeconomics.com/fiji/balance-of-trade"/>
    <hyperlink ref="AD59" r:id="rId67" display="https://tradingeconomics.com/finland/balance-of-trade"/>
    <hyperlink ref="AD60" r:id="rId68" display="https://tradingeconomics.com/france/balance-of-trade"/>
    <hyperlink ref="AD61" r:id="rId69" display="https://tradingeconomics.com/gabon/balance-of-trade"/>
    <hyperlink ref="AD62" r:id="rId70" display="https://tradingeconomics.com/gambia/balance-of-trade"/>
    <hyperlink ref="AD63" r:id="rId71" display="https://tradingeconomics.com/georgia/balance-of-trade"/>
    <hyperlink ref="AD64" r:id="rId72" display="https://tradingeconomics.com/germany/balance-of-trade"/>
    <hyperlink ref="AD65" r:id="rId73" display="https://tradingeconomics.com/ghana/balance-of-trade"/>
    <hyperlink ref="AD66" r:id="rId74" display="https://tradingeconomics.com/greece/balance-of-trade"/>
    <hyperlink ref="AD67" r:id="rId75" display="https://tradingeconomics.com/guatemala/balance-of-trade"/>
    <hyperlink ref="AD68" r:id="rId76" display="https://tradingeconomics.com/guinea/balance-of-trade"/>
    <hyperlink ref="AD69" r:id="rId77" display="https://tradingeconomics.com/guinea-bissau/balance-of-trade"/>
    <hyperlink ref="AD70" r:id="rId78" display="https://tradingeconomics.com/guyana/balance-of-trade"/>
    <hyperlink ref="AD71" r:id="rId79" display="https://tradingeconomics.com/haiti/balance-of-trade"/>
    <hyperlink ref="AD72" r:id="rId80" display="https://tradingeconomics.com/honduras/balance-of-trade"/>
    <hyperlink ref="AD73" r:id="rId81" display="https://tradingeconomics.com/hong-kong/balance-of-trade"/>
    <hyperlink ref="AD74" r:id="rId82" display="https://tradingeconomics.com/hungary/balance-of-trade"/>
    <hyperlink ref="AD75" r:id="rId83" display="https://tradingeconomics.com/iceland/balance-of-trade"/>
    <hyperlink ref="AD76" r:id="rId84" display="https://tradingeconomics.com/india/balance-of-trade"/>
    <hyperlink ref="AD77" r:id="rId85" display="https://tradingeconomics.com/indonesia/balance-of-trade"/>
    <hyperlink ref="AD78" r:id="rId86" display="https://tradingeconomics.com/iran/balance-of-trade"/>
    <hyperlink ref="AD79" r:id="rId87" display="https://tradingeconomics.com/iraq/balance-of-trade"/>
    <hyperlink ref="AD80" r:id="rId88" display="https://tradingeconomics.com/ireland/balance-of-trade"/>
    <hyperlink ref="AD81" r:id="rId89" display="https://tradingeconomics.com/israel/balance-of-trade"/>
    <hyperlink ref="AD82" r:id="rId90" display="https://tradingeconomics.com/italy/balance-of-trade"/>
    <hyperlink ref="AD83" r:id="rId91" display="https://tradingeconomics.com/ivory-coast/balance-of-trade"/>
    <hyperlink ref="AD84" r:id="rId92" display="https://tradingeconomics.com/jamaica/balance-of-trade"/>
    <hyperlink ref="AD85" r:id="rId93" display="https://tradingeconomics.com/japan/balance-of-trade"/>
    <hyperlink ref="AD86" r:id="rId94" display="https://tradingeconomics.com/jordan/balance-of-trade"/>
    <hyperlink ref="AD87" r:id="rId95" display="https://tradingeconomics.com/kazakhstan/balance-of-trade"/>
    <hyperlink ref="AD88" r:id="rId96" display="https://tradingeconomics.com/kenya/balance-of-trade"/>
    <hyperlink ref="AD89" r:id="rId97" display="https://tradingeconomics.com/kosovo/balance-of-trade"/>
    <hyperlink ref="AD90" r:id="rId98" display="https://tradingeconomics.com/kuwait/balance-of-trade"/>
    <hyperlink ref="AD91" r:id="rId99" display="https://tradingeconomics.com/kyrgyzstan/balance-of-trade"/>
    <hyperlink ref="AD92" r:id="rId100" display="https://tradingeconomics.com/laos/balance-of-trade"/>
    <hyperlink ref="AD93" r:id="rId101" display="https://tradingeconomics.com/latvia/balance-of-trade"/>
    <hyperlink ref="AD94" r:id="rId102" display="https://tradingeconomics.com/lebanon/balance-of-trade"/>
    <hyperlink ref="AD95" r:id="rId103" display="https://tradingeconomics.com/lesotho/balance-of-trade"/>
    <hyperlink ref="AD96" r:id="rId104" display="https://tradingeconomics.com/liberia/balance-of-trade"/>
    <hyperlink ref="AD97" r:id="rId105" display="https://tradingeconomics.com/libya/balance-of-trade"/>
    <hyperlink ref="AD98" r:id="rId106" display="https://tradingeconomics.com/liechtenstein/balance-of-trade"/>
    <hyperlink ref="AD99" r:id="rId107" display="https://tradingeconomics.com/lithuania/balance-of-trade"/>
    <hyperlink ref="AD100" r:id="rId108" display="https://tradingeconomics.com/luxembourg/balance-of-trade"/>
    <hyperlink ref="AD101" r:id="rId109" display="https://tradingeconomics.com/macau/balance-of-trade"/>
    <hyperlink ref="AD102" r:id="rId110" display="https://tradingeconomics.com/macedonia/balance-of-trade"/>
    <hyperlink ref="AD103" r:id="rId111" display="https://tradingeconomics.com/madagascar/balance-of-trade"/>
    <hyperlink ref="AD104" r:id="rId112" display="https://tradingeconomics.com/malawi/balance-of-trade"/>
    <hyperlink ref="AD105" r:id="rId113" display="https://tradingeconomics.com/malaysia/balance-of-trade"/>
    <hyperlink ref="AD106" r:id="rId114" display="https://tradingeconomics.com/maldives/balance-of-trade"/>
    <hyperlink ref="AD107" r:id="rId115" display="https://tradingeconomics.com/mali/balance-of-trade"/>
    <hyperlink ref="AD108" r:id="rId116" display="https://tradingeconomics.com/malta/balance-of-trade"/>
    <hyperlink ref="AD109" r:id="rId117" display="https://tradingeconomics.com/mauritania/balance-of-trade"/>
    <hyperlink ref="AD110" r:id="rId118" display="https://tradingeconomics.com/mauritius/balance-of-trade"/>
    <hyperlink ref="AD111" r:id="rId119" display="https://tradingeconomics.com/mexico/balance-of-trade"/>
    <hyperlink ref="AD112" r:id="rId120" display="https://tradingeconomics.com/moldova/balance-of-trade"/>
    <hyperlink ref="AD113" r:id="rId121" display="https://tradingeconomics.com/monaco/balance-of-trade"/>
    <hyperlink ref="AD114" r:id="rId122" display="https://tradingeconomics.com/mongolia/balance-of-trade"/>
    <hyperlink ref="AD115" r:id="rId123" display="https://tradingeconomics.com/montenegro/balance-of-trade"/>
    <hyperlink ref="AD116" r:id="rId124" display="https://tradingeconomics.com/morocco/balance-of-trade"/>
    <hyperlink ref="AD117" r:id="rId125" display="https://tradingeconomics.com/mozambique/balance-of-trade"/>
    <hyperlink ref="AD118" r:id="rId126" display="https://tradingeconomics.com/myanmar/balance-of-trade"/>
    <hyperlink ref="AD119" r:id="rId127" display="https://tradingeconomics.com/namibia/balance-of-trade"/>
    <hyperlink ref="AD120" r:id="rId128" display="https://tradingeconomics.com/nepal/balance-of-trade"/>
    <hyperlink ref="AD121" r:id="rId129" display="https://tradingeconomics.com/netherlands/balance-of-trade"/>
    <hyperlink ref="AD122" r:id="rId130" display="https://tradingeconomics.com/new-caledonia/balance-of-trade"/>
    <hyperlink ref="AD123" r:id="rId131" display="https://tradingeconomics.com/new-zealand/balance-of-trade"/>
    <hyperlink ref="AD124" r:id="rId132" display="https://tradingeconomics.com/nicaragua/balance-of-trade"/>
    <hyperlink ref="AD125" r:id="rId133" display="https://tradingeconomics.com/niger/balance-of-trade"/>
    <hyperlink ref="AD126" r:id="rId134" display="https://tradingeconomics.com/nigeria/balance-of-trade"/>
    <hyperlink ref="AD127" r:id="rId135" display="https://tradingeconomics.com/north-korea/balance-of-trade"/>
    <hyperlink ref="AD128" r:id="rId136" display="https://tradingeconomics.com/norway/balance-of-trade"/>
    <hyperlink ref="AD129" r:id="rId137" display="https://tradingeconomics.com/oman/balance-of-trade"/>
    <hyperlink ref="AD130" r:id="rId138" display="https://tradingeconomics.com/pakistan/balance-of-trade"/>
    <hyperlink ref="AD131" r:id="rId139" display="https://tradingeconomics.com/palestine/balance-of-trade"/>
    <hyperlink ref="AD132" r:id="rId140" display="https://tradingeconomics.com/panama/balance-of-trade"/>
    <hyperlink ref="AD133" r:id="rId141" display="https://tradingeconomics.com/papua-new-guinea/balance-of-trade"/>
    <hyperlink ref="AD134" r:id="rId142" display="https://tradingeconomics.com/paraguay/balance-of-trade"/>
    <hyperlink ref="AD135" r:id="rId143" display="https://tradingeconomics.com/peru/balance-of-trade"/>
    <hyperlink ref="AD136" r:id="rId144" display="https://tradingeconomics.com/philippines/balance-of-trade"/>
    <hyperlink ref="AD137" r:id="rId145" display="https://tradingeconomics.com/poland/balance-of-trade"/>
    <hyperlink ref="AD138" r:id="rId146" display="https://tradingeconomics.com/portugal/balance-of-trade"/>
    <hyperlink ref="AD139" r:id="rId147" display="https://tradingeconomics.com/puerto-rico/balance-of-trade"/>
    <hyperlink ref="AD140" r:id="rId148" display="https://tradingeconomics.com/qatar/balance-of-trade"/>
    <hyperlink ref="AD141" r:id="rId149" display="https://tradingeconomics.com/romania/balance-of-trade"/>
    <hyperlink ref="AD142" r:id="rId150" display="https://tradingeconomics.com/russia/balance-of-trade"/>
    <hyperlink ref="AD143" r:id="rId151" display="https://tradingeconomics.com/rwanda/balance-of-trade"/>
    <hyperlink ref="AD144" r:id="rId152" display="https://tradingeconomics.com/sao-tome-and-principe/balance-of-trade"/>
    <hyperlink ref="AD145" r:id="rId153" display="https://tradingeconomics.com/saudi-arabia/balance-of-trade"/>
    <hyperlink ref="AD146" r:id="rId154" display="https://tradingeconomics.com/senegal/balance-of-trade"/>
    <hyperlink ref="AD147" r:id="rId155" display="https://tradingeconomics.com/serbia/balance-of-trade"/>
    <hyperlink ref="AD148" r:id="rId156" display="https://tradingeconomics.com/seychelles/balance-of-trade"/>
    <hyperlink ref="AD149" r:id="rId157" display="https://tradingeconomics.com/sierra-leone/balance-of-trade"/>
    <hyperlink ref="AD150" r:id="rId158" display="https://tradingeconomics.com/singapore/balance-of-trade"/>
    <hyperlink ref="AD151" r:id="rId159" display="https://tradingeconomics.com/slovakia/balance-of-trade"/>
    <hyperlink ref="AD152" r:id="rId160" display="https://tradingeconomics.com/slovenia/balance-of-trade"/>
    <hyperlink ref="AD153" r:id="rId161" display="https://tradingeconomics.com/somalia/balance-of-trade"/>
    <hyperlink ref="AD154" r:id="rId162" display="https://tradingeconomics.com/south-africa/balance-of-trade"/>
    <hyperlink ref="AD155" r:id="rId163" display="https://tradingeconomics.com/south-korea/balance-of-trade"/>
    <hyperlink ref="AD156" r:id="rId164" display="https://tradingeconomics.com/spain/balance-of-trade"/>
    <hyperlink ref="AD157" r:id="rId165" display="https://tradingeconomics.com/sri-lanka/balance-of-trade"/>
    <hyperlink ref="AD158" r:id="rId166" display="https://tradingeconomics.com/sudan/balance-of-trade"/>
    <hyperlink ref="AD159" r:id="rId167" display="https://tradingeconomics.com/suriname/balance-of-trade"/>
    <hyperlink ref="AD160" r:id="rId168" display="https://tradingeconomics.com/swaziland/balance-of-trade"/>
    <hyperlink ref="AD161" r:id="rId169" display="https://tradingeconomics.com/sweden/balance-of-trade"/>
    <hyperlink ref="AD162" r:id="rId170" display="https://tradingeconomics.com/switzerland/balance-of-trade"/>
    <hyperlink ref="AD163" r:id="rId171" display="https://tradingeconomics.com/syria/balance-of-trade"/>
    <hyperlink ref="AD164" r:id="rId172" display="https://tradingeconomics.com/taiwan/balance-of-trade"/>
    <hyperlink ref="AD165" r:id="rId173" display="https://tradingeconomics.com/tajikistan/balance-of-trade"/>
    <hyperlink ref="AD166" r:id="rId174" display="https://tradingeconomics.com/tanzania/balance-of-trade"/>
    <hyperlink ref="AD167" r:id="rId175" display="https://tradingeconomics.com/thailand/balance-of-trade"/>
    <hyperlink ref="AD168" r:id="rId176" display="https://tradingeconomics.com/trinidad-and-tobago/balance-of-trade"/>
    <hyperlink ref="AD169" r:id="rId177" display="https://tradingeconomics.com/tunisia/balance-of-trade"/>
    <hyperlink ref="AD170" r:id="rId178" display="https://tradingeconomics.com/turkey/balance-of-trade"/>
    <hyperlink ref="AD171" r:id="rId179" display="https://tradingeconomics.com/turkmenistan/balance-of-trade"/>
    <hyperlink ref="AD172" r:id="rId180" display="https://tradingeconomics.com/uganda/balance-of-trade"/>
    <hyperlink ref="AD173" r:id="rId181" display="https://tradingeconomics.com/ukraine/balance-of-trade"/>
    <hyperlink ref="AD174" r:id="rId182" display="https://tradingeconomics.com/united-arab-emirates/balance-of-trade"/>
    <hyperlink ref="AD175" r:id="rId183" display="https://tradingeconomics.com/united-kingdom/balance-of-trade"/>
    <hyperlink ref="AD176" r:id="rId184" display="https://tradingeconomics.com/united-states/balance-of-trade"/>
    <hyperlink ref="AJ19" r:id="rId185" display="https://tradingeconomics.com/australia/balance-of-trade"/>
    <hyperlink ref="AJ8" r:id="rId186" display="https://tradingeconomics.com/canada/balance-of-trade"/>
    <hyperlink ref="AJ15" r:id="rId187" display="https://tradingeconomics.com/china/balance-of-trade"/>
    <hyperlink ref="AJ12" r:id="rId188" display="https://tradingeconomics.com/france/balance-of-trade"/>
    <hyperlink ref="AJ11" r:id="rId189" display="https://tradingeconomics.com/germany/balance-of-trade"/>
    <hyperlink ref="AJ16" r:id="rId190" display="https://tradingeconomics.com/india/balance-of-trade"/>
    <hyperlink ref="AJ20" r:id="rId191" display="https://tradingeconomics.com/indonesia/balance-of-trade"/>
    <hyperlink ref="AJ13" r:id="rId192" display="https://tradingeconomics.com/italy/balance-of-trade"/>
    <hyperlink ref="AJ17" r:id="rId193" display="https://tradingeconomics.com/japan/balance-of-trade"/>
    <hyperlink ref="AJ22" r:id="rId194" display="https://tradingeconomics.com/malaysia/balance-of-trade"/>
    <hyperlink ref="AJ23" r:id="rId195" display="https://tradingeconomics.com/singapore/balance-of-trade"/>
    <hyperlink ref="AJ18" r:id="rId196" display="https://tradingeconomics.com/south-korea/balance-of-trade"/>
    <hyperlink ref="AJ14" r:id="rId197" display="https://tradingeconomics.com/spain/balance-of-trade"/>
    <hyperlink ref="AJ21" r:id="rId198" display="https://tradingeconomics.com/thailand/balance-of-trade"/>
    <hyperlink ref="AJ10" r:id="rId199" display="https://tradingeconomics.com/united-kingdom/balance-of-trade"/>
    <hyperlink ref="AJ9" r:id="rId200" display="https://tradingeconomics.com/united-states/balance-of-trade"/>
  </hyperlinks>
  <pageMargins left="0.7" right="0.7" top="0.75" bottom="0.75" header="0.3" footer="0.3"/>
  <pageSetup orientation="portrait" r:id="rId201"/>
  <drawing r:id="rId20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60"/>
  <sheetViews>
    <sheetView zoomScale="90" zoomScaleNormal="90" zoomScaleSheetLayoutView="100" zoomScalePageLayoutView="80" workbookViewId="0">
      <pane xSplit="4" ySplit="7" topLeftCell="E8" activePane="bottomRight" state="frozen"/>
      <selection activeCell="AG6" sqref="AG6"/>
      <selection pane="topRight" activeCell="AG6" sqref="AG6"/>
      <selection pane="bottomLeft" activeCell="AG6" sqref="AG6"/>
      <selection pane="bottomRight" activeCell="AN18" sqref="AN18"/>
    </sheetView>
  </sheetViews>
  <sheetFormatPr defaultColWidth="10.28515625" defaultRowHeight="16.5"/>
  <cols>
    <col min="1" max="1" width="6.5703125" style="348" customWidth="1"/>
    <col min="2" max="4" width="15.140625" style="347" customWidth="1"/>
    <col min="5" max="7" width="5.7109375" style="347" bestFit="1" customWidth="1"/>
    <col min="8" max="8" width="6.28515625" style="347" customWidth="1"/>
    <col min="9" max="12" width="5.7109375" style="347" bestFit="1" customWidth="1"/>
    <col min="13" max="14" width="5.85546875" style="347" bestFit="1" customWidth="1"/>
    <col min="15" max="24" width="5.7109375" style="347" bestFit="1" customWidth="1"/>
    <col min="25" max="32" width="5.7109375" style="347" hidden="1" customWidth="1"/>
    <col min="33" max="38" width="5.28515625" style="347" hidden="1" customWidth="1"/>
    <col min="39" max="39" width="16.7109375" style="347" customWidth="1"/>
    <col min="40" max="165" width="9.28515625" style="347" customWidth="1"/>
    <col min="166" max="166" width="5" style="347" customWidth="1"/>
    <col min="167" max="167" width="14.28515625" style="347" customWidth="1"/>
    <col min="168" max="168" width="16.42578125" style="347" customWidth="1"/>
    <col min="169" max="188" width="6.7109375" style="347" customWidth="1"/>
    <col min="189" max="189" width="7.7109375" style="347" customWidth="1"/>
    <col min="190" max="190" width="19.42578125" style="347" customWidth="1"/>
    <col min="191" max="192" width="9.28515625" style="347" customWidth="1"/>
    <col min="193" max="193" width="10.28515625" style="347" customWidth="1"/>
    <col min="194" max="195" width="9.28515625" style="347" customWidth="1"/>
    <col min="196" max="196" width="19" style="347" customWidth="1"/>
    <col min="197" max="197" width="11" style="347" customWidth="1"/>
    <col min="198" max="198" width="9.28515625" style="347" customWidth="1"/>
    <col min="199" max="200" width="10" style="347" customWidth="1"/>
    <col min="201" max="203" width="9.28515625" style="347" customWidth="1"/>
    <col min="204" max="204" width="19" style="347" customWidth="1"/>
    <col min="205" max="205" width="10.28515625" style="347" customWidth="1"/>
    <col min="206" max="206" width="9.28515625" style="347" customWidth="1"/>
    <col min="207" max="208" width="10.28515625" style="347" customWidth="1"/>
    <col min="209" max="209" width="9.28515625" style="347" customWidth="1"/>
    <col min="210" max="210" width="14.7109375" style="347" customWidth="1"/>
    <col min="211" max="211" width="10.7109375" style="347" customWidth="1"/>
    <col min="212" max="212" width="19.28515625" style="347" customWidth="1"/>
    <col min="213" max="213" width="13.28515625" style="347" customWidth="1"/>
    <col min="214" max="214" width="8.42578125" style="347" customWidth="1"/>
    <col min="215" max="16384" width="10.28515625" style="347"/>
  </cols>
  <sheetData>
    <row r="1" spans="1:39" ht="24.75" customHeight="1">
      <c r="A1" s="529" t="s">
        <v>183</v>
      </c>
      <c r="B1" s="530"/>
      <c r="C1" s="530"/>
      <c r="D1" s="530"/>
      <c r="E1" s="530"/>
      <c r="F1" s="530"/>
      <c r="G1" s="530"/>
      <c r="H1" s="530"/>
      <c r="I1" s="530"/>
      <c r="J1" s="530"/>
      <c r="K1" s="530"/>
      <c r="L1" s="530"/>
      <c r="M1" s="530"/>
      <c r="N1" s="530"/>
      <c r="O1" s="530"/>
      <c r="P1" s="530"/>
      <c r="Q1" s="530"/>
      <c r="R1" s="530"/>
      <c r="S1" s="530"/>
      <c r="T1" s="530"/>
      <c r="U1" s="530"/>
      <c r="V1" s="530"/>
      <c r="W1" s="530"/>
      <c r="X1" s="530"/>
      <c r="Y1" s="530"/>
      <c r="Z1" s="530"/>
      <c r="AA1" s="530"/>
      <c r="AB1" s="530"/>
      <c r="AC1" s="530"/>
      <c r="AD1" s="530"/>
      <c r="AE1" s="530"/>
      <c r="AF1" s="530"/>
      <c r="AG1" s="530"/>
      <c r="AH1" s="530"/>
      <c r="AI1" s="530"/>
      <c r="AJ1" s="530"/>
      <c r="AK1" s="530"/>
      <c r="AL1" s="530"/>
    </row>
    <row r="2" spans="1:39" ht="18.75" customHeight="1">
      <c r="A2" s="407"/>
      <c r="B2" s="408"/>
      <c r="C2" s="408"/>
      <c r="D2" s="408"/>
      <c r="E2" s="408"/>
      <c r="F2" s="408"/>
      <c r="G2" s="408"/>
      <c r="H2" s="408"/>
      <c r="I2" s="408"/>
      <c r="J2" s="408"/>
      <c r="K2" s="408"/>
      <c r="L2" s="408"/>
      <c r="M2" s="408"/>
      <c r="N2" s="408"/>
      <c r="O2" s="408"/>
      <c r="P2" s="408"/>
      <c r="Q2" s="408"/>
      <c r="R2" s="408"/>
      <c r="S2" s="408"/>
      <c r="T2" s="408"/>
      <c r="U2" s="408"/>
      <c r="V2" s="408"/>
      <c r="W2" s="408"/>
      <c r="X2" s="408"/>
      <c r="Y2" s="408"/>
      <c r="Z2" s="408"/>
      <c r="AA2" s="408"/>
      <c r="AB2" s="408"/>
      <c r="AC2" s="408"/>
      <c r="AD2" s="408"/>
      <c r="AE2" s="408"/>
      <c r="AF2" s="408"/>
      <c r="AG2" s="408"/>
      <c r="AH2" s="408"/>
      <c r="AI2" s="408"/>
      <c r="AJ2" s="408"/>
      <c r="AK2" s="408"/>
      <c r="AL2" s="409"/>
      <c r="AM2" s="347" t="s">
        <v>10</v>
      </c>
    </row>
    <row r="3" spans="1:39" ht="18.75" customHeight="1">
      <c r="A3" s="512" t="s">
        <v>1</v>
      </c>
      <c r="B3" s="512" t="s">
        <v>29</v>
      </c>
      <c r="C3" s="512" t="s">
        <v>30</v>
      </c>
      <c r="D3" s="512" t="s">
        <v>139</v>
      </c>
      <c r="E3" s="515" t="s">
        <v>35</v>
      </c>
      <c r="F3" s="516"/>
      <c r="G3" s="516"/>
      <c r="H3" s="516"/>
      <c r="I3" s="516"/>
      <c r="J3" s="516"/>
      <c r="K3" s="516"/>
      <c r="L3" s="516"/>
      <c r="M3" s="516"/>
      <c r="N3" s="517"/>
      <c r="O3" s="515" t="s">
        <v>36</v>
      </c>
      <c r="P3" s="516"/>
      <c r="Q3" s="516"/>
      <c r="R3" s="516"/>
      <c r="S3" s="516"/>
      <c r="T3" s="516"/>
      <c r="U3" s="516"/>
      <c r="V3" s="516"/>
      <c r="W3" s="516"/>
      <c r="X3" s="516"/>
      <c r="Y3" s="516"/>
      <c r="Z3" s="516"/>
      <c r="AA3" s="516"/>
      <c r="AB3" s="516"/>
      <c r="AC3" s="516"/>
      <c r="AD3" s="516"/>
      <c r="AE3" s="516"/>
      <c r="AF3" s="516"/>
      <c r="AG3" s="516"/>
      <c r="AH3" s="516"/>
      <c r="AI3" s="516"/>
      <c r="AJ3" s="516"/>
      <c r="AK3" s="516"/>
      <c r="AL3" s="516"/>
      <c r="AM3" s="526" t="s">
        <v>28</v>
      </c>
    </row>
    <row r="4" spans="1:39" ht="18.75" customHeight="1">
      <c r="A4" s="513"/>
      <c r="B4" s="513"/>
      <c r="C4" s="513"/>
      <c r="D4" s="513"/>
      <c r="E4" s="515" t="s">
        <v>11</v>
      </c>
      <c r="F4" s="516"/>
      <c r="G4" s="516"/>
      <c r="H4" s="516"/>
      <c r="I4" s="516"/>
      <c r="J4" s="516"/>
      <c r="K4" s="516"/>
      <c r="L4" s="516"/>
      <c r="M4" s="516"/>
      <c r="N4" s="517"/>
      <c r="O4" s="515" t="s">
        <v>11</v>
      </c>
      <c r="P4" s="516"/>
      <c r="Q4" s="516"/>
      <c r="R4" s="516"/>
      <c r="S4" s="516"/>
      <c r="T4" s="516"/>
      <c r="U4" s="516"/>
      <c r="V4" s="516"/>
      <c r="W4" s="516"/>
      <c r="X4" s="516"/>
      <c r="Y4" s="516"/>
      <c r="Z4" s="516"/>
      <c r="AA4" s="516"/>
      <c r="AB4" s="516"/>
      <c r="AC4" s="516"/>
      <c r="AD4" s="516"/>
      <c r="AE4" s="516"/>
      <c r="AF4" s="516"/>
      <c r="AG4" s="516"/>
      <c r="AH4" s="516"/>
      <c r="AI4" s="516"/>
      <c r="AJ4" s="516"/>
      <c r="AK4" s="516"/>
      <c r="AL4" s="516"/>
      <c r="AM4" s="527"/>
    </row>
    <row r="5" spans="1:39" ht="18.75" customHeight="1">
      <c r="A5" s="513"/>
      <c r="B5" s="513"/>
      <c r="C5" s="513"/>
      <c r="D5" s="513"/>
      <c r="E5" s="515">
        <v>1</v>
      </c>
      <c r="F5" s="517"/>
      <c r="G5" s="515">
        <v>3</v>
      </c>
      <c r="H5" s="517"/>
      <c r="I5" s="515">
        <v>6</v>
      </c>
      <c r="J5" s="517"/>
      <c r="K5" s="515">
        <v>9</v>
      </c>
      <c r="L5" s="517"/>
      <c r="M5" s="507">
        <v>12</v>
      </c>
      <c r="N5" s="525"/>
      <c r="O5" s="515">
        <v>1</v>
      </c>
      <c r="P5" s="517"/>
      <c r="Q5" s="515">
        <v>2</v>
      </c>
      <c r="R5" s="517"/>
      <c r="S5" s="515">
        <v>3</v>
      </c>
      <c r="T5" s="517"/>
      <c r="U5" s="515">
        <v>4</v>
      </c>
      <c r="V5" s="517"/>
      <c r="W5" s="515">
        <v>5</v>
      </c>
      <c r="X5" s="517"/>
      <c r="Y5" s="515">
        <v>6</v>
      </c>
      <c r="Z5" s="517"/>
      <c r="AA5" s="515">
        <v>7</v>
      </c>
      <c r="AB5" s="517"/>
      <c r="AC5" s="515">
        <v>8</v>
      </c>
      <c r="AD5" s="517"/>
      <c r="AE5" s="515">
        <v>9</v>
      </c>
      <c r="AF5" s="517"/>
      <c r="AG5" s="507">
        <v>10</v>
      </c>
      <c r="AH5" s="525"/>
      <c r="AI5" s="507">
        <v>11</v>
      </c>
      <c r="AJ5" s="525"/>
      <c r="AK5" s="507">
        <v>12</v>
      </c>
      <c r="AL5" s="508"/>
      <c r="AM5" s="527"/>
    </row>
    <row r="6" spans="1:39" s="355" customFormat="1" ht="21.75" customHeight="1">
      <c r="A6" s="514"/>
      <c r="B6" s="514"/>
      <c r="C6" s="514"/>
      <c r="D6" s="514"/>
      <c r="E6" s="410" t="s">
        <v>184</v>
      </c>
      <c r="F6" s="410" t="s">
        <v>185</v>
      </c>
      <c r="G6" s="410" t="s">
        <v>184</v>
      </c>
      <c r="H6" s="410" t="s">
        <v>185</v>
      </c>
      <c r="I6" s="410" t="s">
        <v>184</v>
      </c>
      <c r="J6" s="410" t="s">
        <v>185</v>
      </c>
      <c r="K6" s="410" t="s">
        <v>184</v>
      </c>
      <c r="L6" s="410" t="s">
        <v>185</v>
      </c>
      <c r="M6" s="410" t="s">
        <v>184</v>
      </c>
      <c r="N6" s="410" t="s">
        <v>185</v>
      </c>
      <c r="O6" s="410" t="s">
        <v>184</v>
      </c>
      <c r="P6" s="410" t="s">
        <v>185</v>
      </c>
      <c r="Q6" s="410" t="s">
        <v>184</v>
      </c>
      <c r="R6" s="410" t="s">
        <v>185</v>
      </c>
      <c r="S6" s="410" t="s">
        <v>184</v>
      </c>
      <c r="T6" s="410" t="s">
        <v>185</v>
      </c>
      <c r="U6" s="410" t="s">
        <v>184</v>
      </c>
      <c r="V6" s="410" t="s">
        <v>185</v>
      </c>
      <c r="W6" s="410" t="s">
        <v>184</v>
      </c>
      <c r="X6" s="410" t="s">
        <v>185</v>
      </c>
      <c r="Y6" s="410" t="s">
        <v>184</v>
      </c>
      <c r="Z6" s="410" t="s">
        <v>185</v>
      </c>
      <c r="AA6" s="410" t="s">
        <v>184</v>
      </c>
      <c r="AB6" s="410" t="s">
        <v>185</v>
      </c>
      <c r="AC6" s="410" t="s">
        <v>184</v>
      </c>
      <c r="AD6" s="410" t="s">
        <v>185</v>
      </c>
      <c r="AE6" s="410" t="s">
        <v>184</v>
      </c>
      <c r="AF6" s="410" t="s">
        <v>185</v>
      </c>
      <c r="AG6" s="410" t="s">
        <v>184</v>
      </c>
      <c r="AH6" s="410" t="s">
        <v>185</v>
      </c>
      <c r="AI6" s="410" t="s">
        <v>184</v>
      </c>
      <c r="AJ6" s="410" t="s">
        <v>185</v>
      </c>
      <c r="AK6" s="410" t="s">
        <v>184</v>
      </c>
      <c r="AL6" s="411" t="s">
        <v>185</v>
      </c>
      <c r="AM6" s="528"/>
    </row>
    <row r="7" spans="1:39" s="412" customFormat="1" ht="21.75" customHeight="1">
      <c r="A7" s="184" t="s">
        <v>26</v>
      </c>
      <c r="B7" s="184" t="s">
        <v>27</v>
      </c>
      <c r="C7" s="184" t="s">
        <v>31</v>
      </c>
      <c r="D7" s="184" t="s">
        <v>140</v>
      </c>
      <c r="E7" s="184">
        <v>1</v>
      </c>
      <c r="F7" s="184">
        <v>2</v>
      </c>
      <c r="G7" s="184">
        <v>3</v>
      </c>
      <c r="H7" s="184">
        <v>4</v>
      </c>
      <c r="I7" s="184">
        <v>5</v>
      </c>
      <c r="J7" s="184">
        <v>6</v>
      </c>
      <c r="K7" s="184">
        <v>7</v>
      </c>
      <c r="L7" s="184">
        <v>8</v>
      </c>
      <c r="M7" s="184">
        <v>9</v>
      </c>
      <c r="N7" s="184">
        <v>10</v>
      </c>
      <c r="O7" s="184">
        <v>11</v>
      </c>
      <c r="P7" s="184">
        <v>12</v>
      </c>
      <c r="Q7" s="184">
        <v>13</v>
      </c>
      <c r="R7" s="184">
        <v>14</v>
      </c>
      <c r="S7" s="184">
        <v>15</v>
      </c>
      <c r="T7" s="184">
        <v>16</v>
      </c>
      <c r="U7" s="184">
        <v>17</v>
      </c>
      <c r="V7" s="184">
        <v>18</v>
      </c>
      <c r="W7" s="184">
        <v>19</v>
      </c>
      <c r="X7" s="184">
        <v>20</v>
      </c>
      <c r="Y7" s="184">
        <v>21</v>
      </c>
      <c r="Z7" s="184">
        <v>22</v>
      </c>
      <c r="AA7" s="184">
        <v>23</v>
      </c>
      <c r="AB7" s="184">
        <v>24</v>
      </c>
      <c r="AC7" s="184">
        <v>25</v>
      </c>
      <c r="AD7" s="184">
        <v>26</v>
      </c>
      <c r="AE7" s="184">
        <v>27</v>
      </c>
      <c r="AF7" s="184">
        <v>28</v>
      </c>
      <c r="AG7" s="184">
        <v>29</v>
      </c>
      <c r="AH7" s="184">
        <v>30</v>
      </c>
      <c r="AI7" s="184">
        <v>31</v>
      </c>
      <c r="AJ7" s="184">
        <v>32</v>
      </c>
      <c r="AK7" s="184">
        <v>33</v>
      </c>
      <c r="AL7" s="184">
        <v>34</v>
      </c>
      <c r="AM7" s="184">
        <v>35</v>
      </c>
    </row>
    <row r="8" spans="1:39" ht="21" customHeight="1">
      <c r="A8" s="358">
        <v>1</v>
      </c>
      <c r="B8" s="473" t="s">
        <v>41</v>
      </c>
      <c r="C8" s="359" t="s">
        <v>141</v>
      </c>
      <c r="D8" s="360" t="s">
        <v>142</v>
      </c>
      <c r="E8" s="413">
        <v>1.4324339973225231</v>
      </c>
      <c r="F8" s="413">
        <v>-6.5324595325279722</v>
      </c>
      <c r="G8" s="413">
        <v>5.9851993046296537</v>
      </c>
      <c r="H8" s="413">
        <v>8.3042918753478059</v>
      </c>
      <c r="I8" s="413">
        <v>2.3023986611035401</v>
      </c>
      <c r="J8" s="413">
        <v>2.284227920352385</v>
      </c>
      <c r="K8" s="413">
        <v>0.84444240841693774</v>
      </c>
      <c r="L8" s="413">
        <v>0.77459691701187305</v>
      </c>
      <c r="M8" s="414">
        <v>0.89411764705882357</v>
      </c>
      <c r="N8" s="414">
        <v>-1.31311552290136</v>
      </c>
      <c r="O8" s="413">
        <v>3.6349502487562191</v>
      </c>
      <c r="P8" s="413">
        <v>3.681292570885474</v>
      </c>
      <c r="Q8" s="413">
        <v>-3.9935191574904736</v>
      </c>
      <c r="R8" s="413">
        <v>-1.4880679561218566</v>
      </c>
      <c r="S8" s="413">
        <v>-0.67660478779923749</v>
      </c>
      <c r="T8" s="413">
        <v>-2.9295905707196033</v>
      </c>
      <c r="U8" s="413">
        <v>2.0247628337240218</v>
      </c>
      <c r="V8" s="413">
        <v>0.5096579380422106</v>
      </c>
      <c r="W8" s="413"/>
      <c r="X8" s="413"/>
      <c r="Y8" s="413"/>
      <c r="Z8" s="413"/>
      <c r="AA8" s="413"/>
      <c r="AB8" s="413"/>
      <c r="AC8" s="413"/>
      <c r="AD8" s="413"/>
      <c r="AE8" s="413"/>
      <c r="AF8" s="413"/>
      <c r="AG8" s="413"/>
      <c r="AH8" s="413"/>
      <c r="AI8" s="413"/>
      <c r="AJ8" s="413"/>
      <c r="AK8" s="414"/>
      <c r="AL8" s="414"/>
      <c r="AM8" s="414"/>
    </row>
    <row r="9" spans="1:39" ht="21" customHeight="1">
      <c r="A9" s="358">
        <v>2</v>
      </c>
      <c r="B9" s="473" t="s">
        <v>43</v>
      </c>
      <c r="C9" s="359" t="s">
        <v>94</v>
      </c>
      <c r="D9" s="360" t="s">
        <v>145</v>
      </c>
      <c r="E9" s="413">
        <v>-2.0100070126528911</v>
      </c>
      <c r="F9" s="413">
        <v>1.4442474237401381</v>
      </c>
      <c r="G9" s="413">
        <v>4.9399956172953559</v>
      </c>
      <c r="H9" s="413">
        <v>9.5519622127032946</v>
      </c>
      <c r="I9" s="413">
        <v>1.7193644248153919</v>
      </c>
      <c r="J9" s="413">
        <v>-0.16969484186196204</v>
      </c>
      <c r="K9" s="413">
        <v>-1.2151689772709904</v>
      </c>
      <c r="L9" s="413">
        <v>1.5812521758249813</v>
      </c>
      <c r="M9" s="414">
        <v>-1.3255451775120963</v>
      </c>
      <c r="N9" s="414">
        <v>0.90916343561023083</v>
      </c>
      <c r="O9" s="413">
        <v>3.6127933687812246</v>
      </c>
      <c r="P9" s="413">
        <v>3.4109811709791473</v>
      </c>
      <c r="Q9" s="413">
        <v>-2.7131782945736433</v>
      </c>
      <c r="R9" s="413">
        <v>-1.834862385321101</v>
      </c>
      <c r="S9" s="413">
        <v>2.788844621513944</v>
      </c>
      <c r="T9" s="413">
        <v>-0.62305295950155759</v>
      </c>
      <c r="U9" s="413">
        <v>-3.4883720930232558</v>
      </c>
      <c r="V9" s="413">
        <v>1.5673981191222568</v>
      </c>
      <c r="W9" s="413"/>
      <c r="X9" s="413"/>
      <c r="Y9" s="413"/>
      <c r="Z9" s="413"/>
      <c r="AA9" s="413"/>
      <c r="AB9" s="413"/>
      <c r="AC9" s="413"/>
      <c r="AD9" s="413"/>
      <c r="AE9" s="413"/>
      <c r="AF9" s="413"/>
      <c r="AG9" s="413"/>
      <c r="AH9" s="413"/>
      <c r="AI9" s="413"/>
      <c r="AJ9" s="413"/>
      <c r="AK9" s="414"/>
      <c r="AL9" s="414"/>
      <c r="AM9" s="414"/>
    </row>
    <row r="10" spans="1:39" ht="21" customHeight="1">
      <c r="A10" s="358">
        <v>3</v>
      </c>
      <c r="B10" s="473" t="s">
        <v>45</v>
      </c>
      <c r="C10" s="359" t="s">
        <v>95</v>
      </c>
      <c r="D10" s="360" t="s">
        <v>148</v>
      </c>
      <c r="E10" s="413">
        <v>-6.233858307591027</v>
      </c>
      <c r="F10" s="413">
        <v>10.446343779677113</v>
      </c>
      <c r="G10" s="413">
        <v>2.2407486176095279</v>
      </c>
      <c r="H10" s="413">
        <v>3.6938387238401873</v>
      </c>
      <c r="I10" s="413">
        <v>-3.0451122005536568</v>
      </c>
      <c r="J10" s="413">
        <v>-1.324566810492432</v>
      </c>
      <c r="K10" s="413">
        <v>-1.8206070582225311</v>
      </c>
      <c r="L10" s="413">
        <v>-3.7579677166087802</v>
      </c>
      <c r="M10" s="414">
        <v>-4.3399368982653792</v>
      </c>
      <c r="N10" s="414">
        <v>2.1521896132886873</v>
      </c>
      <c r="O10" s="413">
        <v>-1.2357737387463903</v>
      </c>
      <c r="P10" s="413">
        <v>-5.8294984189012009</v>
      </c>
      <c r="Q10" s="413">
        <v>-2.9109515414713849</v>
      </c>
      <c r="R10" s="413">
        <v>-2.9552682946805171</v>
      </c>
      <c r="S10" s="413">
        <v>-1.2533215234720991</v>
      </c>
      <c r="T10" s="413">
        <v>-1.6991588601007117</v>
      </c>
      <c r="U10" s="413">
        <v>1.4052712622026879</v>
      </c>
      <c r="V10" s="413">
        <v>-0.76839424205134077</v>
      </c>
      <c r="W10" s="413"/>
      <c r="X10" s="413"/>
      <c r="Y10" s="413"/>
      <c r="Z10" s="413"/>
      <c r="AA10" s="413"/>
      <c r="AB10" s="413"/>
      <c r="AC10" s="413"/>
      <c r="AD10" s="413"/>
      <c r="AE10" s="413"/>
      <c r="AF10" s="413"/>
      <c r="AG10" s="413"/>
      <c r="AH10" s="413"/>
      <c r="AI10" s="413"/>
      <c r="AJ10" s="413"/>
      <c r="AK10" s="414"/>
      <c r="AL10" s="414"/>
      <c r="AM10" s="414"/>
    </row>
    <row r="11" spans="1:39" ht="21" customHeight="1">
      <c r="A11" s="358">
        <v>4</v>
      </c>
      <c r="B11" s="473" t="s">
        <v>47</v>
      </c>
      <c r="C11" s="359" t="s">
        <v>48</v>
      </c>
      <c r="D11" s="360" t="s">
        <v>151</v>
      </c>
      <c r="E11" s="413">
        <v>-4.5595908865793708</v>
      </c>
      <c r="F11" s="413">
        <v>-3.9983228393368977</v>
      </c>
      <c r="G11" s="413">
        <v>11.964277682466854</v>
      </c>
      <c r="H11" s="413">
        <v>16.082179442119511</v>
      </c>
      <c r="I11" s="413">
        <v>0.91236766875090092</v>
      </c>
      <c r="J11" s="413">
        <v>-1.9087748038185908</v>
      </c>
      <c r="K11" s="413">
        <v>10.346857465663094</v>
      </c>
      <c r="L11" s="413">
        <v>4.0988676143545355</v>
      </c>
      <c r="M11" s="414">
        <v>-10.338402482505481</v>
      </c>
      <c r="N11" s="414">
        <v>-10.372485872273197</v>
      </c>
      <c r="O11" s="413">
        <v>2.34375</v>
      </c>
      <c r="P11" s="413">
        <v>-2.5423728813559325</v>
      </c>
      <c r="Q11" s="413">
        <v>4.5801526717557248</v>
      </c>
      <c r="R11" s="413">
        <v>5.2173913043478262</v>
      </c>
      <c r="S11" s="413">
        <v>-5.8394160583941606</v>
      </c>
      <c r="T11" s="413">
        <v>-5.785123966942149</v>
      </c>
      <c r="U11" s="413">
        <v>0.77519379844961245</v>
      </c>
      <c r="V11" s="413">
        <v>-1.7543859649122806</v>
      </c>
      <c r="W11" s="413"/>
      <c r="X11" s="413"/>
      <c r="Y11" s="413"/>
      <c r="Z11" s="413"/>
      <c r="AA11" s="413"/>
      <c r="AB11" s="413"/>
      <c r="AC11" s="413"/>
      <c r="AD11" s="413"/>
      <c r="AE11" s="413"/>
      <c r="AF11" s="413"/>
      <c r="AG11" s="413"/>
      <c r="AH11" s="413"/>
      <c r="AI11" s="413"/>
      <c r="AJ11" s="413"/>
      <c r="AK11" s="414"/>
      <c r="AL11" s="414"/>
      <c r="AM11" s="414"/>
    </row>
    <row r="12" spans="1:39" ht="21" customHeight="1">
      <c r="A12" s="358">
        <v>5</v>
      </c>
      <c r="B12" s="473" t="s">
        <v>49</v>
      </c>
      <c r="C12" s="359" t="s">
        <v>125</v>
      </c>
      <c r="D12" s="360" t="s">
        <v>151</v>
      </c>
      <c r="E12" s="413">
        <v>7.8822176628412954</v>
      </c>
      <c r="F12" s="413">
        <v>0.71250445315283217</v>
      </c>
      <c r="G12" s="413">
        <v>0.60656129747592236</v>
      </c>
      <c r="H12" s="413">
        <v>4.1183294663573085</v>
      </c>
      <c r="I12" s="413">
        <v>3.2077729185576365</v>
      </c>
      <c r="J12" s="413">
        <v>3.3299238549835208</v>
      </c>
      <c r="K12" s="413">
        <v>0.84852233411291722</v>
      </c>
      <c r="L12" s="413">
        <v>3.3073611131802809</v>
      </c>
      <c r="M12" s="415">
        <v>-0.95023510971786829</v>
      </c>
      <c r="N12" s="415">
        <v>0.70965751311323666</v>
      </c>
      <c r="O12" s="413">
        <v>-1.9404608841855404</v>
      </c>
      <c r="P12" s="413">
        <v>-4.8529411764705888</v>
      </c>
      <c r="Q12" s="413">
        <v>3.0378827611247829</v>
      </c>
      <c r="R12" s="413">
        <v>-2.7836810922205046</v>
      </c>
      <c r="S12" s="413">
        <v>-1.5387627251370399</v>
      </c>
      <c r="T12" s="413">
        <v>-2.8087375585843697</v>
      </c>
      <c r="U12" s="413">
        <v>-1.0140374597367479</v>
      </c>
      <c r="V12" s="413">
        <v>1.3750915875747611</v>
      </c>
      <c r="W12" s="413"/>
      <c r="X12" s="413"/>
      <c r="Y12" s="413"/>
      <c r="Z12" s="413"/>
      <c r="AA12" s="413"/>
      <c r="AB12" s="413"/>
      <c r="AC12" s="413"/>
      <c r="AD12" s="413"/>
      <c r="AE12" s="413"/>
      <c r="AF12" s="413"/>
      <c r="AG12" s="413"/>
      <c r="AH12" s="413"/>
      <c r="AI12" s="413"/>
      <c r="AJ12" s="413"/>
      <c r="AK12" s="414"/>
      <c r="AL12" s="414"/>
      <c r="AM12" s="414"/>
    </row>
    <row r="13" spans="1:39" ht="21" customHeight="1">
      <c r="A13" s="358">
        <v>6</v>
      </c>
      <c r="B13" s="473" t="s">
        <v>51</v>
      </c>
      <c r="C13" s="359" t="s">
        <v>52</v>
      </c>
      <c r="D13" s="360" t="s">
        <v>151</v>
      </c>
      <c r="E13" s="413">
        <v>-9.2646142758084213</v>
      </c>
      <c r="F13" s="413">
        <v>1.1958063745092624</v>
      </c>
      <c r="G13" s="413">
        <v>19.437729960209719</v>
      </c>
      <c r="H13" s="413">
        <v>17.674741575933616</v>
      </c>
      <c r="I13" s="413">
        <v>-3.3245194712814112</v>
      </c>
      <c r="J13" s="413">
        <v>1.0052772153762821</v>
      </c>
      <c r="K13" s="413">
        <v>34.560468114376896</v>
      </c>
      <c r="L13" s="413">
        <v>22.101236126256964</v>
      </c>
      <c r="M13" s="415">
        <v>-9.6293977496043546</v>
      </c>
      <c r="N13" s="415">
        <v>-9.7614037590498945</v>
      </c>
      <c r="O13" s="413">
        <v>-8.5597721499499659</v>
      </c>
      <c r="P13" s="413">
        <v>2.1875741048138488</v>
      </c>
      <c r="Q13" s="413">
        <v>10.38176614193114</v>
      </c>
      <c r="R13" s="413">
        <v>-2.6512734234495561</v>
      </c>
      <c r="S13" s="413">
        <v>13.401590116112796</v>
      </c>
      <c r="T13" s="413">
        <v>3.0095351609058403</v>
      </c>
      <c r="U13" s="413">
        <v>-20.061199098826457</v>
      </c>
      <c r="V13" s="413">
        <v>-8.9229582489634556</v>
      </c>
      <c r="W13" s="413"/>
      <c r="X13" s="413"/>
      <c r="Y13" s="413"/>
      <c r="Z13" s="413"/>
      <c r="AA13" s="413"/>
      <c r="AB13" s="413"/>
      <c r="AC13" s="413"/>
      <c r="AD13" s="413"/>
      <c r="AE13" s="413"/>
      <c r="AF13" s="413"/>
      <c r="AG13" s="413"/>
      <c r="AH13" s="413"/>
      <c r="AI13" s="413"/>
      <c r="AJ13" s="413"/>
      <c r="AK13" s="414"/>
      <c r="AL13" s="414"/>
      <c r="AM13" s="414"/>
    </row>
    <row r="14" spans="1:39" ht="21" customHeight="1">
      <c r="A14" s="358">
        <v>7</v>
      </c>
      <c r="B14" s="473" t="s">
        <v>53</v>
      </c>
      <c r="C14" s="359" t="s">
        <v>54</v>
      </c>
      <c r="D14" s="360" t="s">
        <v>151</v>
      </c>
      <c r="E14" s="413">
        <v>-3.6840502332558187</v>
      </c>
      <c r="F14" s="413">
        <v>0.49562381715663878</v>
      </c>
      <c r="G14" s="413">
        <v>10.594398760464161</v>
      </c>
      <c r="H14" s="413">
        <v>10.41715380741152</v>
      </c>
      <c r="I14" s="413">
        <v>-0.27320853021945546</v>
      </c>
      <c r="J14" s="413">
        <v>1.3543465657368379</v>
      </c>
      <c r="K14" s="413">
        <v>19.010875918846228</v>
      </c>
      <c r="L14" s="413">
        <v>12.339883489617963</v>
      </c>
      <c r="M14" s="415">
        <v>-14.131138425909365</v>
      </c>
      <c r="N14" s="415">
        <v>-10.04176918432246</v>
      </c>
      <c r="O14" s="413">
        <v>-3.6662864221231559</v>
      </c>
      <c r="P14" s="413">
        <v>-4.7267330400201475</v>
      </c>
      <c r="Q14" s="413">
        <v>6.1744378062666794</v>
      </c>
      <c r="R14" s="413">
        <v>1.1992289876158742</v>
      </c>
      <c r="S14" s="465">
        <v>18.588280016259443</v>
      </c>
      <c r="T14" s="413">
        <v>10.753519323448527</v>
      </c>
      <c r="U14" s="465">
        <v>-24.633074774518757</v>
      </c>
      <c r="V14" s="413">
        <v>-13.744145372803079</v>
      </c>
      <c r="W14" s="413"/>
      <c r="X14" s="413"/>
      <c r="Y14" s="413"/>
      <c r="Z14" s="413"/>
      <c r="AA14" s="413"/>
      <c r="AB14" s="413"/>
      <c r="AC14" s="413"/>
      <c r="AD14" s="413"/>
      <c r="AE14" s="413"/>
      <c r="AF14" s="413"/>
      <c r="AG14" s="413"/>
      <c r="AH14" s="413"/>
      <c r="AI14" s="413"/>
      <c r="AJ14" s="413"/>
      <c r="AK14" s="414"/>
      <c r="AL14" s="414"/>
      <c r="AM14" s="414"/>
    </row>
    <row r="15" spans="1:39" ht="21" customHeight="1">
      <c r="A15" s="358">
        <v>8</v>
      </c>
      <c r="B15" s="473" t="s">
        <v>55</v>
      </c>
      <c r="C15" s="359" t="s">
        <v>56</v>
      </c>
      <c r="D15" s="360" t="s">
        <v>159</v>
      </c>
      <c r="E15" s="413">
        <v>-3.9627245200929</v>
      </c>
      <c r="F15" s="413">
        <v>-0.86021505376343343</v>
      </c>
      <c r="G15" s="413">
        <v>26.890640121664571</v>
      </c>
      <c r="H15" s="413">
        <v>21.834038054968282</v>
      </c>
      <c r="I15" s="413">
        <v>7.6185506490118184</v>
      </c>
      <c r="J15" s="413">
        <v>1.4660831509846828</v>
      </c>
      <c r="K15" s="413">
        <v>2.4992854647654825</v>
      </c>
      <c r="L15" s="413">
        <v>1.1566592957986168</v>
      </c>
      <c r="M15" s="415">
        <v>3.3434650455927049</v>
      </c>
      <c r="N15" s="415">
        <v>0.77348066298342544</v>
      </c>
      <c r="O15" s="465">
        <v>0</v>
      </c>
      <c r="P15" s="465">
        <v>0</v>
      </c>
      <c r="Q15" s="413">
        <v>-30.065359477124183</v>
      </c>
      <c r="R15" s="413">
        <v>-13.596491228070176</v>
      </c>
      <c r="S15" s="466">
        <v>47.663551401869157</v>
      </c>
      <c r="T15" s="413">
        <v>15.228426395939088</v>
      </c>
      <c r="U15" s="413">
        <v>-6.6455696202531636</v>
      </c>
      <c r="V15" s="413">
        <v>-9.6916299559471373</v>
      </c>
      <c r="W15" s="413">
        <v>-3.7288135593220342</v>
      </c>
      <c r="X15" s="413">
        <v>6.3414634146341466</v>
      </c>
      <c r="Y15" s="413"/>
      <c r="Z15" s="413"/>
      <c r="AA15" s="413"/>
      <c r="AB15" s="413"/>
      <c r="AC15" s="413"/>
      <c r="AD15" s="413"/>
      <c r="AE15" s="413"/>
      <c r="AF15" s="413"/>
      <c r="AG15" s="413"/>
      <c r="AH15" s="413"/>
      <c r="AI15" s="413"/>
      <c r="AJ15" s="413"/>
      <c r="AK15" s="414"/>
      <c r="AL15" s="414"/>
      <c r="AM15" s="414"/>
    </row>
    <row r="16" spans="1:39" ht="21" customHeight="1">
      <c r="A16" s="358">
        <v>9</v>
      </c>
      <c r="B16" s="473" t="s">
        <v>57</v>
      </c>
      <c r="C16" s="359" t="s">
        <v>128</v>
      </c>
      <c r="D16" s="360" t="s">
        <v>145</v>
      </c>
      <c r="E16" s="413">
        <v>-8.7542978048135414</v>
      </c>
      <c r="F16" s="413">
        <v>-12.69334229993275</v>
      </c>
      <c r="G16" s="413">
        <v>22.129013595603126</v>
      </c>
      <c r="H16" s="413">
        <v>9.5401262398557254</v>
      </c>
      <c r="I16" s="413">
        <v>3.0559835644581406</v>
      </c>
      <c r="J16" s="413">
        <v>4.8876937677950014</v>
      </c>
      <c r="K16" s="413">
        <v>4.5106132075471699</v>
      </c>
      <c r="L16" s="413">
        <v>-1.1954765751211631</v>
      </c>
      <c r="M16" s="415">
        <v>7.7836824007502345</v>
      </c>
      <c r="N16" s="415">
        <v>12.259059367771782</v>
      </c>
      <c r="O16" s="413">
        <v>-4.5533642691415315</v>
      </c>
      <c r="P16" s="413">
        <v>-13.015109890109891</v>
      </c>
      <c r="Q16" s="413">
        <v>2.9474323913704041</v>
      </c>
      <c r="R16" s="413">
        <v>1.2830635609948677</v>
      </c>
      <c r="S16" s="413">
        <v>13.282172373081464</v>
      </c>
      <c r="T16" s="413">
        <v>13.252777236406157</v>
      </c>
      <c r="U16" s="413">
        <v>-9.48410630536738</v>
      </c>
      <c r="V16" s="413">
        <v>-14.162794699707451</v>
      </c>
      <c r="W16" s="413">
        <v>0.69084628670120896</v>
      </c>
      <c r="X16" s="413">
        <v>14.474739374498796</v>
      </c>
      <c r="Y16" s="413"/>
      <c r="Z16" s="413"/>
      <c r="AA16" s="413"/>
      <c r="AB16" s="413"/>
      <c r="AC16" s="413"/>
      <c r="AD16" s="413"/>
      <c r="AE16" s="413"/>
      <c r="AF16" s="413"/>
      <c r="AG16" s="413"/>
      <c r="AH16" s="413"/>
      <c r="AI16" s="413"/>
      <c r="AJ16" s="413"/>
      <c r="AK16" s="414"/>
      <c r="AL16" s="414"/>
      <c r="AM16" s="414"/>
    </row>
    <row r="17" spans="1:39" ht="21" customHeight="1">
      <c r="A17" s="358">
        <v>10</v>
      </c>
      <c r="B17" s="473" t="s">
        <v>59</v>
      </c>
      <c r="C17" s="359" t="s">
        <v>60</v>
      </c>
      <c r="D17" s="360" t="s">
        <v>162</v>
      </c>
      <c r="E17" s="413">
        <v>-19.658321374327663</v>
      </c>
      <c r="F17" s="413">
        <v>0.55479793544919187</v>
      </c>
      <c r="G17" s="413">
        <v>17.665802489054066</v>
      </c>
      <c r="H17" s="413">
        <v>12.926634880241622</v>
      </c>
      <c r="I17" s="413">
        <v>18.789937148546194</v>
      </c>
      <c r="J17" s="413">
        <v>3.9016285996366267</v>
      </c>
      <c r="K17" s="413">
        <v>9.4318858560793934</v>
      </c>
      <c r="L17" s="413">
        <v>0.27248907655050375</v>
      </c>
      <c r="M17" s="415">
        <v>-0.57154107887855532</v>
      </c>
      <c r="N17" s="415">
        <v>-5.7616198803497474</v>
      </c>
      <c r="O17" s="413">
        <v>-25.446682599294412</v>
      </c>
      <c r="P17" s="413">
        <v>-1.8556499658169741</v>
      </c>
      <c r="Q17" s="413">
        <v>16.852388948252177</v>
      </c>
      <c r="R17" s="413">
        <v>-14.897004677082295</v>
      </c>
      <c r="S17" s="413">
        <v>15.271064663618549</v>
      </c>
      <c r="T17" s="413">
        <v>12.008886810102901</v>
      </c>
      <c r="U17" s="413">
        <v>-6.0743427017225748</v>
      </c>
      <c r="V17" s="413">
        <v>-8.957093642342624</v>
      </c>
      <c r="W17" s="413">
        <v>-12.005308880308881</v>
      </c>
      <c r="X17" s="413">
        <v>-0.64212819630776286</v>
      </c>
      <c r="Y17" s="413"/>
      <c r="Z17" s="413"/>
      <c r="AA17" s="413"/>
      <c r="AB17" s="413"/>
      <c r="AC17" s="413"/>
      <c r="AD17" s="413"/>
      <c r="AE17" s="413"/>
      <c r="AF17" s="413"/>
      <c r="AG17" s="413"/>
      <c r="AH17" s="413"/>
      <c r="AI17" s="413"/>
      <c r="AJ17" s="413"/>
      <c r="AK17" s="414"/>
      <c r="AL17" s="414"/>
      <c r="AM17" s="414"/>
    </row>
    <row r="18" spans="1:39" ht="21" customHeight="1">
      <c r="A18" s="358">
        <v>11</v>
      </c>
      <c r="B18" s="473" t="s">
        <v>61</v>
      </c>
      <c r="C18" s="359" t="s">
        <v>129</v>
      </c>
      <c r="D18" s="360" t="s">
        <v>145</v>
      </c>
      <c r="E18" s="413">
        <v>-8.6861223970973853</v>
      </c>
      <c r="F18" s="413">
        <v>-1.2436136427812585</v>
      </c>
      <c r="G18" s="413">
        <v>17.797716351901975</v>
      </c>
      <c r="H18" s="413">
        <v>19.385349701318379</v>
      </c>
      <c r="I18" s="413">
        <v>-6.3374802189690644</v>
      </c>
      <c r="J18" s="413">
        <v>-4.7661751534198551</v>
      </c>
      <c r="K18" s="413">
        <v>1.3667451692004011</v>
      </c>
      <c r="L18" s="413">
        <v>-7.3277843459950116</v>
      </c>
      <c r="M18" s="415">
        <v>5.9333461760739743</v>
      </c>
      <c r="N18" s="415">
        <v>1.2745014849384813</v>
      </c>
      <c r="O18" s="413">
        <v>-15.857428623386069</v>
      </c>
      <c r="P18" s="413">
        <v>-1.1998123198605806</v>
      </c>
      <c r="Q18" s="413">
        <v>8.2775016209206829</v>
      </c>
      <c r="R18" s="413">
        <v>-6.0312075983717772</v>
      </c>
      <c r="S18" s="413">
        <v>10.019960079840319</v>
      </c>
      <c r="T18" s="413">
        <v>7.8369792794744058</v>
      </c>
      <c r="U18" s="413">
        <v>-10.014513788098693</v>
      </c>
      <c r="V18" s="413">
        <v>-12.574900411743045</v>
      </c>
      <c r="W18" s="413">
        <v>5.32258064516129</v>
      </c>
      <c r="X18" s="413">
        <v>4.0395918289204147</v>
      </c>
      <c r="Y18" s="413"/>
      <c r="Z18" s="413"/>
      <c r="AA18" s="413"/>
      <c r="AB18" s="413"/>
      <c r="AC18" s="413"/>
      <c r="AD18" s="413"/>
      <c r="AE18" s="413"/>
      <c r="AF18" s="413"/>
      <c r="AG18" s="413"/>
      <c r="AH18" s="413"/>
      <c r="AI18" s="413"/>
      <c r="AJ18" s="413"/>
      <c r="AK18" s="414"/>
      <c r="AL18" s="414"/>
      <c r="AM18" s="414"/>
    </row>
    <row r="19" spans="1:39" ht="21" customHeight="1">
      <c r="A19" s="358">
        <v>12</v>
      </c>
      <c r="B19" s="473" t="s">
        <v>63</v>
      </c>
      <c r="C19" s="359" t="s">
        <v>64</v>
      </c>
      <c r="D19" s="360" t="s">
        <v>167</v>
      </c>
      <c r="E19" s="413">
        <v>8.9004664951824566</v>
      </c>
      <c r="F19" s="413">
        <v>-0.81239224700903823</v>
      </c>
      <c r="G19" s="413">
        <v>0.60074944980867229</v>
      </c>
      <c r="H19" s="413">
        <v>-3.9538219507680918</v>
      </c>
      <c r="I19" s="413">
        <v>5.4948630136986303</v>
      </c>
      <c r="J19" s="413">
        <v>-0.82083342703577933</v>
      </c>
      <c r="K19" s="413">
        <v>6.8515842526345478</v>
      </c>
      <c r="L19" s="413">
        <v>0.28092810321506612</v>
      </c>
      <c r="M19" s="415">
        <v>-0.97383770508578638</v>
      </c>
      <c r="N19" s="415">
        <v>-0.17936623928784959</v>
      </c>
      <c r="O19" s="413">
        <v>1.1711416909219297</v>
      </c>
      <c r="P19" s="413">
        <v>5.3218865078308708</v>
      </c>
      <c r="Q19" s="413">
        <v>-2.7662870469672982</v>
      </c>
      <c r="R19" s="413">
        <v>-9.4993365208416716</v>
      </c>
      <c r="S19" s="413">
        <v>3.5365383942014779</v>
      </c>
      <c r="T19" s="413">
        <v>3.1396187772011079</v>
      </c>
      <c r="U19" s="413">
        <v>-5.0069329365213573</v>
      </c>
      <c r="V19" s="413">
        <v>1.5863345067244337</v>
      </c>
      <c r="W19" s="413"/>
      <c r="X19" s="413"/>
      <c r="Y19" s="413"/>
      <c r="Z19" s="413"/>
      <c r="AA19" s="413"/>
      <c r="AB19" s="413"/>
      <c r="AC19" s="413"/>
      <c r="AD19" s="413"/>
      <c r="AE19" s="413"/>
      <c r="AF19" s="413"/>
      <c r="AG19" s="413"/>
      <c r="AH19" s="413"/>
      <c r="AI19" s="413"/>
      <c r="AJ19" s="413"/>
      <c r="AK19" s="414"/>
      <c r="AL19" s="414"/>
      <c r="AM19" s="414"/>
    </row>
    <row r="20" spans="1:39" ht="21" customHeight="1">
      <c r="A20" s="358">
        <v>13</v>
      </c>
      <c r="B20" s="473" t="s">
        <v>65</v>
      </c>
      <c r="C20" s="359" t="s">
        <v>170</v>
      </c>
      <c r="D20" s="360" t="s">
        <v>145</v>
      </c>
      <c r="E20" s="413">
        <v>-14.241178654333853</v>
      </c>
      <c r="F20" s="413">
        <v>-14.710177304067726</v>
      </c>
      <c r="G20" s="413">
        <v>29.427159526573927</v>
      </c>
      <c r="H20" s="413">
        <v>31.997516604551734</v>
      </c>
      <c r="I20" s="413">
        <v>21.572880864237405</v>
      </c>
      <c r="J20" s="413">
        <v>12.867551636843736</v>
      </c>
      <c r="K20" s="413">
        <v>-11.072069611432594</v>
      </c>
      <c r="L20" s="413">
        <v>-10.574048951380437</v>
      </c>
      <c r="M20" s="415">
        <v>-1.2134805374636752</v>
      </c>
      <c r="N20" s="415">
        <v>5.1576837886298916</v>
      </c>
      <c r="O20" s="413">
        <v>-6.3119019640758776</v>
      </c>
      <c r="P20" s="413">
        <v>-7.5075225677031092</v>
      </c>
      <c r="Q20" s="413">
        <v>-4.2196738935674611</v>
      </c>
      <c r="R20" s="413">
        <v>-13.685409098302879</v>
      </c>
      <c r="S20" s="413">
        <v>9.5173510429333081</v>
      </c>
      <c r="T20" s="413">
        <v>29.329731767070793</v>
      </c>
      <c r="U20" s="413">
        <v>-17.649570824614596</v>
      </c>
      <c r="V20" s="413">
        <v>-25.451719448222264</v>
      </c>
      <c r="W20" s="413">
        <v>12.611491391827423</v>
      </c>
      <c r="X20" s="413">
        <v>38.649986968986191</v>
      </c>
      <c r="Y20" s="413"/>
      <c r="Z20" s="413"/>
      <c r="AA20" s="413"/>
      <c r="AB20" s="413"/>
      <c r="AC20" s="413"/>
      <c r="AD20" s="413"/>
      <c r="AE20" s="413"/>
      <c r="AF20" s="413"/>
      <c r="AG20" s="413"/>
      <c r="AH20" s="413"/>
      <c r="AI20" s="413"/>
      <c r="AJ20" s="413"/>
      <c r="AK20" s="414"/>
      <c r="AL20" s="414"/>
      <c r="AM20" s="414"/>
    </row>
    <row r="21" spans="1:39" ht="21" customHeight="1">
      <c r="A21" s="358">
        <v>14</v>
      </c>
      <c r="B21" s="473" t="s">
        <v>67</v>
      </c>
      <c r="C21" s="359" t="s">
        <v>131</v>
      </c>
      <c r="D21" s="360" t="s">
        <v>145</v>
      </c>
      <c r="E21" s="413">
        <v>-14.727803442633942</v>
      </c>
      <c r="F21" s="413">
        <v>-5.9304759283164925</v>
      </c>
      <c r="G21" s="413">
        <v>22.89526387263016</v>
      </c>
      <c r="H21" s="413">
        <v>17.298029903547846</v>
      </c>
      <c r="I21" s="413">
        <v>4.0930716109163292</v>
      </c>
      <c r="J21" s="413">
        <v>2.5532461898143306</v>
      </c>
      <c r="K21" s="413">
        <v>5.4440623000653252</v>
      </c>
      <c r="L21" s="413">
        <v>-7.4532912478768694</v>
      </c>
      <c r="M21" s="415">
        <v>-2.9535299374441464</v>
      </c>
      <c r="N21" s="415">
        <v>-3.7928118393234671</v>
      </c>
      <c r="O21" s="413">
        <v>-6.7636631520788253</v>
      </c>
      <c r="P21" s="413">
        <v>9.4317232892365848</v>
      </c>
      <c r="Q21" s="413">
        <v>10.498765432098764</v>
      </c>
      <c r="R21" s="413">
        <v>-5.6588618016787819</v>
      </c>
      <c r="S21" s="413">
        <v>23.587772613514481</v>
      </c>
      <c r="T21" s="413">
        <v>6.1558109833971901</v>
      </c>
      <c r="U21" s="413">
        <v>-21.447168583206768</v>
      </c>
      <c r="V21" s="413">
        <v>-6.9818735964068015</v>
      </c>
      <c r="W21" s="413"/>
      <c r="X21" s="413"/>
      <c r="Y21" s="413"/>
      <c r="Z21" s="413"/>
      <c r="AA21" s="413"/>
      <c r="AB21" s="413"/>
      <c r="AC21" s="413"/>
      <c r="AD21" s="413"/>
      <c r="AE21" s="413"/>
      <c r="AF21" s="413"/>
      <c r="AG21" s="413"/>
      <c r="AH21" s="413"/>
      <c r="AI21" s="413"/>
      <c r="AJ21" s="413"/>
      <c r="AK21" s="414"/>
      <c r="AL21" s="414"/>
      <c r="AM21" s="414"/>
    </row>
    <row r="22" spans="1:39" ht="21" customHeight="1">
      <c r="A22" s="358">
        <v>15</v>
      </c>
      <c r="B22" s="473" t="s">
        <v>69</v>
      </c>
      <c r="C22" s="359" t="s">
        <v>173</v>
      </c>
      <c r="D22" s="360" t="s">
        <v>174</v>
      </c>
      <c r="E22" s="413">
        <v>-10.740432973352647</v>
      </c>
      <c r="F22" s="413">
        <v>-0.47456382033449623</v>
      </c>
      <c r="G22" s="413">
        <v>28.644165912099993</v>
      </c>
      <c r="H22" s="413">
        <v>27.240230049556224</v>
      </c>
      <c r="I22" s="413">
        <v>21.192099698236213</v>
      </c>
      <c r="J22" s="413">
        <v>15.185447482815809</v>
      </c>
      <c r="K22" s="413">
        <v>2.1511846026431467</v>
      </c>
      <c r="L22" s="413">
        <v>-9.4934632734488744</v>
      </c>
      <c r="M22" s="415">
        <v>1.1801561768161122</v>
      </c>
      <c r="N22" s="415">
        <v>-4.75</v>
      </c>
      <c r="O22" s="413">
        <v>-14.508931959263588</v>
      </c>
      <c r="P22" s="413">
        <v>-8.78782615408368</v>
      </c>
      <c r="Q22" s="413">
        <v>-0.33553770360836177</v>
      </c>
      <c r="R22" s="413">
        <v>-1.9148373446178262</v>
      </c>
      <c r="S22" s="413">
        <v>15.489370040168513</v>
      </c>
      <c r="T22" s="413">
        <v>11.071563393194198</v>
      </c>
      <c r="U22" s="413">
        <v>-18.696979979640314</v>
      </c>
      <c r="V22" s="413">
        <v>-10.103903670615653</v>
      </c>
      <c r="W22" s="413"/>
      <c r="X22" s="413"/>
      <c r="Y22" s="413"/>
      <c r="Z22" s="413"/>
      <c r="AA22" s="413"/>
      <c r="AB22" s="413"/>
      <c r="AC22" s="413"/>
      <c r="AD22" s="413"/>
      <c r="AE22" s="413"/>
      <c r="AF22" s="413"/>
      <c r="AG22" s="413"/>
      <c r="AH22" s="413"/>
      <c r="AI22" s="413"/>
      <c r="AJ22" s="413"/>
      <c r="AK22" s="414"/>
      <c r="AL22" s="414"/>
      <c r="AM22" s="414"/>
    </row>
    <row r="23" spans="1:39" ht="21" customHeight="1">
      <c r="A23" s="358">
        <v>16</v>
      </c>
      <c r="B23" s="473" t="s">
        <v>71</v>
      </c>
      <c r="C23" s="359" t="s">
        <v>96</v>
      </c>
      <c r="D23" s="360" t="s">
        <v>177</v>
      </c>
      <c r="E23" s="465">
        <v>9.2981985404484921E-3</v>
      </c>
      <c r="F23" s="465">
        <v>2.2926782542776244E-3</v>
      </c>
      <c r="G23" s="413">
        <v>0.39250821062222913</v>
      </c>
      <c r="H23" s="413">
        <v>8.6192310316505694</v>
      </c>
      <c r="I23" s="413">
        <v>2.3546331455806553</v>
      </c>
      <c r="J23" s="413">
        <v>7.1938136231814803E-2</v>
      </c>
      <c r="K23" s="413">
        <v>0.17721068900793011</v>
      </c>
      <c r="L23" s="413">
        <v>-3.26885411598919</v>
      </c>
      <c r="M23" s="479">
        <v>2.7406118144057316</v>
      </c>
      <c r="N23" s="479">
        <v>-1.1880546403308241</v>
      </c>
      <c r="O23" s="413">
        <v>0.48328708723056285</v>
      </c>
      <c r="P23" s="413">
        <v>-1.0284616013740084</v>
      </c>
      <c r="Q23" s="413">
        <v>-5.7770381478365822</v>
      </c>
      <c r="R23" s="413">
        <v>-7.3711393451089764</v>
      </c>
      <c r="S23" s="413">
        <v>6.9483531626652173</v>
      </c>
      <c r="T23" s="413">
        <v>9.0505609206681985</v>
      </c>
      <c r="U23" s="413">
        <v>-4.8218790265502784</v>
      </c>
      <c r="V23" s="413">
        <v>-2.4767358625626343</v>
      </c>
      <c r="W23" s="413">
        <v>-4.6848186706326507</v>
      </c>
      <c r="X23" s="413">
        <v>-6.6814864524788184</v>
      </c>
      <c r="Y23" s="413"/>
      <c r="Z23" s="413"/>
      <c r="AA23" s="413"/>
      <c r="AB23" s="413"/>
      <c r="AC23" s="413"/>
      <c r="AD23" s="413"/>
      <c r="AE23" s="413"/>
      <c r="AF23" s="413"/>
      <c r="AG23" s="413"/>
      <c r="AH23" s="413"/>
      <c r="AI23" s="413"/>
      <c r="AJ23" s="413"/>
      <c r="AK23" s="414"/>
      <c r="AL23" s="414"/>
      <c r="AM23" s="414"/>
    </row>
    <row r="24" spans="1:39" ht="21" hidden="1" customHeight="1">
      <c r="A24" s="416"/>
      <c r="B24" s="417"/>
      <c r="C24" s="417"/>
      <c r="D24" s="418"/>
      <c r="E24" s="413"/>
      <c r="F24" s="413"/>
      <c r="G24" s="413"/>
      <c r="H24" s="413"/>
      <c r="I24" s="413"/>
      <c r="J24" s="413"/>
      <c r="K24" s="413"/>
      <c r="L24" s="413"/>
      <c r="M24" s="414"/>
      <c r="N24" s="414"/>
      <c r="O24" s="413"/>
      <c r="P24" s="413"/>
      <c r="Q24" s="413"/>
      <c r="R24" s="413"/>
      <c r="S24" s="413"/>
      <c r="T24" s="413"/>
      <c r="U24" s="413"/>
      <c r="V24" s="413"/>
      <c r="W24" s="413"/>
      <c r="X24" s="413"/>
      <c r="Y24" s="413"/>
      <c r="Z24" s="413"/>
      <c r="AA24" s="413"/>
      <c r="AB24" s="413"/>
      <c r="AC24" s="413"/>
      <c r="AD24" s="413"/>
      <c r="AE24" s="413"/>
      <c r="AF24" s="413"/>
      <c r="AG24" s="413"/>
      <c r="AH24" s="413"/>
      <c r="AI24" s="413"/>
      <c r="AJ24" s="413"/>
      <c r="AK24" s="414"/>
      <c r="AL24" s="414"/>
      <c r="AM24" s="414"/>
    </row>
    <row r="25" spans="1:39" ht="21" hidden="1" customHeight="1">
      <c r="A25" s="416"/>
      <c r="B25" s="417"/>
      <c r="C25" s="417"/>
      <c r="D25" s="418"/>
      <c r="E25" s="413"/>
      <c r="F25" s="413"/>
      <c r="G25" s="413"/>
      <c r="H25" s="413"/>
      <c r="I25" s="413"/>
      <c r="J25" s="413"/>
      <c r="K25" s="413"/>
      <c r="L25" s="413"/>
      <c r="M25" s="414"/>
      <c r="N25" s="414"/>
      <c r="O25" s="413"/>
      <c r="P25" s="413"/>
      <c r="Q25" s="413"/>
      <c r="R25" s="413"/>
      <c r="S25" s="413"/>
      <c r="T25" s="413"/>
      <c r="U25" s="413"/>
      <c r="V25" s="413"/>
      <c r="W25" s="413"/>
      <c r="X25" s="413"/>
      <c r="Y25" s="413"/>
      <c r="Z25" s="413"/>
      <c r="AA25" s="413"/>
      <c r="AB25" s="413"/>
      <c r="AC25" s="413"/>
      <c r="AD25" s="413"/>
      <c r="AE25" s="413"/>
      <c r="AF25" s="413"/>
      <c r="AG25" s="413"/>
      <c r="AH25" s="413"/>
      <c r="AI25" s="413"/>
      <c r="AJ25" s="413"/>
      <c r="AK25" s="414"/>
      <c r="AL25" s="414"/>
      <c r="AM25" s="414"/>
    </row>
    <row r="26" spans="1:39" ht="21" hidden="1" customHeight="1">
      <c r="A26" s="416"/>
      <c r="B26" s="417"/>
      <c r="C26" s="417"/>
      <c r="D26" s="418"/>
      <c r="E26" s="413"/>
      <c r="F26" s="413"/>
      <c r="G26" s="413"/>
      <c r="H26" s="413"/>
      <c r="I26" s="413"/>
      <c r="J26" s="413"/>
      <c r="K26" s="413"/>
      <c r="L26" s="413"/>
      <c r="M26" s="414"/>
      <c r="N26" s="414"/>
      <c r="O26" s="413"/>
      <c r="P26" s="413"/>
      <c r="Q26" s="413"/>
      <c r="R26" s="413"/>
      <c r="S26" s="413"/>
      <c r="T26" s="413"/>
      <c r="U26" s="413"/>
      <c r="V26" s="413"/>
      <c r="W26" s="413"/>
      <c r="X26" s="413"/>
      <c r="Y26" s="413"/>
      <c r="Z26" s="413"/>
      <c r="AA26" s="413"/>
      <c r="AB26" s="413"/>
      <c r="AC26" s="413"/>
      <c r="AD26" s="413"/>
      <c r="AE26" s="413"/>
      <c r="AF26" s="413"/>
      <c r="AG26" s="413"/>
      <c r="AH26" s="413"/>
      <c r="AI26" s="413"/>
      <c r="AJ26" s="413"/>
      <c r="AK26" s="414"/>
      <c r="AL26" s="414"/>
      <c r="AM26" s="414"/>
    </row>
    <row r="27" spans="1:39" ht="21" hidden="1" customHeight="1">
      <c r="A27" s="416"/>
      <c r="B27" s="417"/>
      <c r="C27" s="417"/>
      <c r="D27" s="418"/>
      <c r="E27" s="413"/>
      <c r="F27" s="413"/>
      <c r="G27" s="413"/>
      <c r="H27" s="413"/>
      <c r="I27" s="413"/>
      <c r="J27" s="413"/>
      <c r="K27" s="413"/>
      <c r="L27" s="413"/>
      <c r="M27" s="414"/>
      <c r="N27" s="414"/>
      <c r="O27" s="413"/>
      <c r="P27" s="413"/>
      <c r="Q27" s="413"/>
      <c r="R27" s="413"/>
      <c r="S27" s="413"/>
      <c r="T27" s="413"/>
      <c r="U27" s="413"/>
      <c r="V27" s="413"/>
      <c r="W27" s="413"/>
      <c r="X27" s="413"/>
      <c r="Y27" s="413"/>
      <c r="Z27" s="413"/>
      <c r="AA27" s="413"/>
      <c r="AB27" s="413"/>
      <c r="AC27" s="413"/>
      <c r="AD27" s="413"/>
      <c r="AE27" s="413"/>
      <c r="AF27" s="413"/>
      <c r="AG27" s="413"/>
      <c r="AH27" s="413"/>
      <c r="AI27" s="413"/>
      <c r="AJ27" s="413"/>
      <c r="AK27" s="414"/>
      <c r="AL27" s="414"/>
      <c r="AM27" s="414"/>
    </row>
    <row r="28" spans="1:39" ht="21" hidden="1" customHeight="1">
      <c r="A28" s="416"/>
      <c r="B28" s="417"/>
      <c r="C28" s="417"/>
      <c r="D28" s="418"/>
      <c r="E28" s="413"/>
      <c r="F28" s="413"/>
      <c r="G28" s="413"/>
      <c r="H28" s="413"/>
      <c r="I28" s="413"/>
      <c r="J28" s="413"/>
      <c r="K28" s="413"/>
      <c r="L28" s="413"/>
      <c r="M28" s="414"/>
      <c r="N28" s="414"/>
      <c r="O28" s="413"/>
      <c r="P28" s="413"/>
      <c r="Q28" s="413"/>
      <c r="R28" s="413"/>
      <c r="S28" s="413"/>
      <c r="T28" s="413"/>
      <c r="U28" s="413"/>
      <c r="V28" s="413"/>
      <c r="W28" s="413"/>
      <c r="X28" s="413"/>
      <c r="Y28" s="413"/>
      <c r="Z28" s="413"/>
      <c r="AA28" s="413"/>
      <c r="AB28" s="413"/>
      <c r="AC28" s="413"/>
      <c r="AD28" s="413"/>
      <c r="AE28" s="413"/>
      <c r="AF28" s="413"/>
      <c r="AG28" s="413"/>
      <c r="AH28" s="413"/>
      <c r="AI28" s="413"/>
      <c r="AJ28" s="413"/>
      <c r="AK28" s="414"/>
      <c r="AL28" s="414"/>
      <c r="AM28" s="414"/>
    </row>
    <row r="29" spans="1:39" ht="21" hidden="1" customHeight="1">
      <c r="A29" s="416"/>
      <c r="B29" s="417"/>
      <c r="C29" s="417"/>
      <c r="D29" s="418"/>
      <c r="E29" s="413"/>
      <c r="F29" s="413"/>
      <c r="G29" s="413"/>
      <c r="H29" s="413"/>
      <c r="I29" s="413"/>
      <c r="J29" s="413"/>
      <c r="K29" s="413"/>
      <c r="L29" s="413"/>
      <c r="M29" s="414"/>
      <c r="N29" s="414"/>
      <c r="O29" s="413"/>
      <c r="P29" s="413"/>
      <c r="Q29" s="413"/>
      <c r="R29" s="413"/>
      <c r="S29" s="413"/>
      <c r="T29" s="413"/>
      <c r="U29" s="413"/>
      <c r="V29" s="413"/>
      <c r="W29" s="413"/>
      <c r="X29" s="413"/>
      <c r="Y29" s="413"/>
      <c r="Z29" s="413"/>
      <c r="AA29" s="413"/>
      <c r="AB29" s="413"/>
      <c r="AC29" s="413"/>
      <c r="AD29" s="413"/>
      <c r="AE29" s="413"/>
      <c r="AF29" s="413"/>
      <c r="AG29" s="413"/>
      <c r="AH29" s="413"/>
      <c r="AI29" s="413"/>
      <c r="AJ29" s="413"/>
      <c r="AK29" s="414"/>
      <c r="AL29" s="414"/>
      <c r="AM29" s="414"/>
    </row>
    <row r="30" spans="1:39" ht="21" hidden="1" customHeight="1">
      <c r="A30" s="416"/>
      <c r="B30" s="417"/>
      <c r="C30" s="417"/>
      <c r="D30" s="418"/>
      <c r="E30" s="413"/>
      <c r="F30" s="413"/>
      <c r="G30" s="413"/>
      <c r="H30" s="413"/>
      <c r="I30" s="413"/>
      <c r="J30" s="413"/>
      <c r="K30" s="413"/>
      <c r="L30" s="413"/>
      <c r="M30" s="414"/>
      <c r="N30" s="414"/>
      <c r="O30" s="413"/>
      <c r="P30" s="413"/>
      <c r="Q30" s="413"/>
      <c r="R30" s="413"/>
      <c r="S30" s="413"/>
      <c r="T30" s="413"/>
      <c r="U30" s="413"/>
      <c r="V30" s="413"/>
      <c r="W30" s="413"/>
      <c r="X30" s="413"/>
      <c r="Y30" s="413"/>
      <c r="Z30" s="413"/>
      <c r="AA30" s="413"/>
      <c r="AB30" s="413"/>
      <c r="AC30" s="413"/>
      <c r="AD30" s="413"/>
      <c r="AE30" s="413"/>
      <c r="AF30" s="413"/>
      <c r="AG30" s="413"/>
      <c r="AH30" s="413"/>
      <c r="AI30" s="413"/>
      <c r="AJ30" s="413"/>
      <c r="AK30" s="414"/>
      <c r="AL30" s="414"/>
      <c r="AM30" s="414"/>
    </row>
    <row r="31" spans="1:39" ht="21" hidden="1" customHeight="1">
      <c r="A31" s="416"/>
      <c r="B31" s="417"/>
      <c r="C31" s="417"/>
      <c r="D31" s="418"/>
      <c r="E31" s="413"/>
      <c r="F31" s="413"/>
      <c r="G31" s="413"/>
      <c r="H31" s="413"/>
      <c r="I31" s="413"/>
      <c r="J31" s="413"/>
      <c r="K31" s="413"/>
      <c r="L31" s="413"/>
      <c r="M31" s="414"/>
      <c r="N31" s="414"/>
      <c r="O31" s="413"/>
      <c r="P31" s="413"/>
      <c r="Q31" s="413"/>
      <c r="R31" s="413"/>
      <c r="S31" s="413"/>
      <c r="T31" s="413"/>
      <c r="U31" s="413"/>
      <c r="V31" s="413"/>
      <c r="W31" s="413"/>
      <c r="X31" s="413"/>
      <c r="Y31" s="413"/>
      <c r="Z31" s="413"/>
      <c r="AA31" s="413"/>
      <c r="AB31" s="413"/>
      <c r="AC31" s="413"/>
      <c r="AD31" s="413"/>
      <c r="AE31" s="413"/>
      <c r="AF31" s="413"/>
      <c r="AG31" s="413"/>
      <c r="AH31" s="413"/>
      <c r="AI31" s="413"/>
      <c r="AJ31" s="413"/>
      <c r="AK31" s="414"/>
      <c r="AL31" s="414"/>
      <c r="AM31" s="414"/>
    </row>
    <row r="32" spans="1:39" ht="21" hidden="1" customHeight="1">
      <c r="A32" s="416"/>
      <c r="B32" s="417"/>
      <c r="C32" s="417"/>
      <c r="D32" s="418"/>
      <c r="E32" s="413"/>
      <c r="F32" s="413"/>
      <c r="G32" s="413"/>
      <c r="H32" s="413"/>
      <c r="I32" s="413"/>
      <c r="J32" s="413"/>
      <c r="K32" s="413"/>
      <c r="L32" s="413"/>
      <c r="M32" s="414"/>
      <c r="N32" s="414"/>
      <c r="O32" s="413"/>
      <c r="P32" s="413"/>
      <c r="Q32" s="413"/>
      <c r="R32" s="413"/>
      <c r="S32" s="413"/>
      <c r="T32" s="413"/>
      <c r="U32" s="413"/>
      <c r="V32" s="413"/>
      <c r="W32" s="413"/>
      <c r="X32" s="413"/>
      <c r="Y32" s="413"/>
      <c r="Z32" s="413"/>
      <c r="AA32" s="413"/>
      <c r="AB32" s="413"/>
      <c r="AC32" s="413"/>
      <c r="AD32" s="413"/>
      <c r="AE32" s="413"/>
      <c r="AF32" s="413"/>
      <c r="AG32" s="413"/>
      <c r="AH32" s="413"/>
      <c r="AI32" s="413"/>
      <c r="AJ32" s="413"/>
      <c r="AK32" s="414"/>
      <c r="AL32" s="419"/>
      <c r="AM32" s="414"/>
    </row>
    <row r="33" spans="1:39" ht="21" hidden="1" customHeight="1">
      <c r="A33" s="416"/>
      <c r="B33" s="417"/>
      <c r="C33" s="417"/>
      <c r="D33" s="418"/>
      <c r="E33" s="413"/>
      <c r="F33" s="413"/>
      <c r="G33" s="413"/>
      <c r="H33" s="413"/>
      <c r="I33" s="413"/>
      <c r="J33" s="413"/>
      <c r="K33" s="413"/>
      <c r="L33" s="413"/>
      <c r="M33" s="414"/>
      <c r="N33" s="414"/>
      <c r="O33" s="413"/>
      <c r="P33" s="413"/>
      <c r="Q33" s="413"/>
      <c r="R33" s="413"/>
      <c r="S33" s="413"/>
      <c r="T33" s="413"/>
      <c r="U33" s="413"/>
      <c r="V33" s="413"/>
      <c r="W33" s="413"/>
      <c r="X33" s="413"/>
      <c r="Y33" s="413"/>
      <c r="Z33" s="413"/>
      <c r="AA33" s="413"/>
      <c r="AB33" s="413"/>
      <c r="AC33" s="413"/>
      <c r="AD33" s="413"/>
      <c r="AE33" s="413"/>
      <c r="AF33" s="413"/>
      <c r="AG33" s="413"/>
      <c r="AH33" s="413"/>
      <c r="AI33" s="413"/>
      <c r="AJ33" s="413"/>
      <c r="AK33" s="414"/>
      <c r="AL33" s="414"/>
      <c r="AM33" s="420"/>
    </row>
    <row r="34" spans="1:39" ht="21" hidden="1" customHeight="1">
      <c r="A34" s="416"/>
      <c r="B34" s="417"/>
      <c r="C34" s="417"/>
      <c r="D34" s="418"/>
      <c r="E34" s="413"/>
      <c r="F34" s="413"/>
      <c r="G34" s="413"/>
      <c r="H34" s="413"/>
      <c r="I34" s="413"/>
      <c r="J34" s="413"/>
      <c r="K34" s="413"/>
      <c r="L34" s="413"/>
      <c r="M34" s="414"/>
      <c r="N34" s="414"/>
      <c r="O34" s="413"/>
      <c r="P34" s="413"/>
      <c r="Q34" s="413"/>
      <c r="R34" s="413"/>
      <c r="S34" s="413"/>
      <c r="T34" s="413"/>
      <c r="U34" s="413"/>
      <c r="V34" s="413"/>
      <c r="W34" s="413"/>
      <c r="X34" s="413"/>
      <c r="Y34" s="413"/>
      <c r="Z34" s="413"/>
      <c r="AA34" s="413"/>
      <c r="AB34" s="413"/>
      <c r="AC34" s="413"/>
      <c r="AD34" s="413"/>
      <c r="AE34" s="413"/>
      <c r="AF34" s="413"/>
      <c r="AG34" s="413"/>
      <c r="AH34" s="413"/>
      <c r="AI34" s="413"/>
      <c r="AJ34" s="413"/>
      <c r="AK34" s="414"/>
      <c r="AL34" s="421"/>
      <c r="AM34" s="414"/>
    </row>
    <row r="35" spans="1:39" ht="21" hidden="1" customHeight="1">
      <c r="A35" s="416"/>
      <c r="B35" s="417"/>
      <c r="C35" s="417"/>
      <c r="D35" s="418"/>
      <c r="E35" s="413"/>
      <c r="F35" s="413"/>
      <c r="G35" s="413"/>
      <c r="H35" s="413"/>
      <c r="I35" s="413"/>
      <c r="J35" s="413"/>
      <c r="K35" s="413"/>
      <c r="L35" s="413"/>
      <c r="M35" s="414"/>
      <c r="N35" s="414"/>
      <c r="O35" s="413"/>
      <c r="P35" s="413"/>
      <c r="Q35" s="413"/>
      <c r="R35" s="413"/>
      <c r="S35" s="413"/>
      <c r="T35" s="413"/>
      <c r="U35" s="413"/>
      <c r="V35" s="413"/>
      <c r="W35" s="413"/>
      <c r="X35" s="413"/>
      <c r="Y35" s="413"/>
      <c r="Z35" s="413"/>
      <c r="AA35" s="413"/>
      <c r="AB35" s="413"/>
      <c r="AC35" s="413"/>
      <c r="AD35" s="413"/>
      <c r="AE35" s="413"/>
      <c r="AF35" s="413"/>
      <c r="AG35" s="413"/>
      <c r="AH35" s="413"/>
      <c r="AI35" s="413"/>
      <c r="AJ35" s="413"/>
      <c r="AK35" s="414"/>
      <c r="AL35" s="414"/>
      <c r="AM35" s="414"/>
    </row>
    <row r="36" spans="1:39" ht="21" hidden="1" customHeight="1">
      <c r="A36" s="416"/>
      <c r="B36" s="417"/>
      <c r="C36" s="417"/>
      <c r="D36" s="418"/>
      <c r="E36" s="413"/>
      <c r="F36" s="413"/>
      <c r="G36" s="413"/>
      <c r="H36" s="413"/>
      <c r="I36" s="413"/>
      <c r="J36" s="413"/>
      <c r="K36" s="413"/>
      <c r="L36" s="413"/>
      <c r="M36" s="414"/>
      <c r="N36" s="414"/>
      <c r="O36" s="413"/>
      <c r="P36" s="413"/>
      <c r="Q36" s="413"/>
      <c r="R36" s="413"/>
      <c r="S36" s="413"/>
      <c r="T36" s="413"/>
      <c r="U36" s="413"/>
      <c r="V36" s="413"/>
      <c r="W36" s="413"/>
      <c r="X36" s="413"/>
      <c r="Y36" s="413"/>
      <c r="Z36" s="413"/>
      <c r="AA36" s="413"/>
      <c r="AB36" s="413"/>
      <c r="AC36" s="413"/>
      <c r="AD36" s="413"/>
      <c r="AE36" s="413"/>
      <c r="AF36" s="413"/>
      <c r="AG36" s="413"/>
      <c r="AH36" s="413"/>
      <c r="AI36" s="413"/>
      <c r="AJ36" s="413"/>
      <c r="AK36" s="414"/>
      <c r="AL36" s="414"/>
      <c r="AM36" s="414"/>
    </row>
    <row r="37" spans="1:39" ht="21" hidden="1" customHeight="1">
      <c r="A37" s="416"/>
      <c r="B37" s="417"/>
      <c r="C37" s="417"/>
      <c r="D37" s="418"/>
      <c r="E37" s="413"/>
      <c r="F37" s="413"/>
      <c r="G37" s="413"/>
      <c r="H37" s="413"/>
      <c r="I37" s="413"/>
      <c r="J37" s="413"/>
      <c r="K37" s="413"/>
      <c r="L37" s="413"/>
      <c r="M37" s="414"/>
      <c r="N37" s="414"/>
      <c r="O37" s="413"/>
      <c r="P37" s="413"/>
      <c r="Q37" s="413"/>
      <c r="R37" s="413"/>
      <c r="S37" s="413"/>
      <c r="T37" s="413"/>
      <c r="U37" s="413"/>
      <c r="V37" s="413"/>
      <c r="W37" s="413"/>
      <c r="X37" s="413"/>
      <c r="Y37" s="413"/>
      <c r="Z37" s="413"/>
      <c r="AA37" s="413"/>
      <c r="AB37" s="413"/>
      <c r="AC37" s="413"/>
      <c r="AD37" s="413"/>
      <c r="AE37" s="413"/>
      <c r="AF37" s="413"/>
      <c r="AG37" s="413"/>
      <c r="AH37" s="413"/>
      <c r="AI37" s="413"/>
      <c r="AJ37" s="413"/>
      <c r="AK37" s="414"/>
      <c r="AL37" s="414"/>
      <c r="AM37" s="414"/>
    </row>
    <row r="38" spans="1:39" ht="21" hidden="1" customHeight="1">
      <c r="A38" s="416"/>
      <c r="B38" s="417"/>
      <c r="C38" s="417"/>
      <c r="D38" s="418"/>
      <c r="E38" s="413"/>
      <c r="F38" s="413"/>
      <c r="G38" s="413"/>
      <c r="H38" s="413"/>
      <c r="I38" s="413"/>
      <c r="J38" s="413"/>
      <c r="K38" s="413"/>
      <c r="L38" s="413"/>
      <c r="M38" s="414"/>
      <c r="N38" s="414"/>
      <c r="O38" s="413"/>
      <c r="P38" s="413"/>
      <c r="Q38" s="413"/>
      <c r="R38" s="413"/>
      <c r="S38" s="413"/>
      <c r="T38" s="413"/>
      <c r="U38" s="413"/>
      <c r="V38" s="413"/>
      <c r="W38" s="413"/>
      <c r="X38" s="413"/>
      <c r="Y38" s="413"/>
      <c r="Z38" s="413"/>
      <c r="AA38" s="413"/>
      <c r="AB38" s="413"/>
      <c r="AC38" s="413"/>
      <c r="AD38" s="413"/>
      <c r="AE38" s="413"/>
      <c r="AF38" s="413"/>
      <c r="AG38" s="413"/>
      <c r="AH38" s="413"/>
      <c r="AI38" s="413"/>
      <c r="AJ38" s="413"/>
      <c r="AK38" s="414"/>
      <c r="AL38" s="414"/>
      <c r="AM38" s="414"/>
    </row>
    <row r="39" spans="1:39" ht="21" hidden="1" customHeight="1">
      <c r="A39" s="416"/>
      <c r="B39" s="417"/>
      <c r="C39" s="417"/>
      <c r="D39" s="418"/>
      <c r="E39" s="413"/>
      <c r="F39" s="413"/>
      <c r="G39" s="413"/>
      <c r="H39" s="413"/>
      <c r="I39" s="413"/>
      <c r="J39" s="413"/>
      <c r="K39" s="413"/>
      <c r="L39" s="413"/>
      <c r="M39" s="414"/>
      <c r="N39" s="414"/>
      <c r="O39" s="413"/>
      <c r="P39" s="413"/>
      <c r="Q39" s="413"/>
      <c r="R39" s="413"/>
      <c r="S39" s="413"/>
      <c r="T39" s="413"/>
      <c r="U39" s="413"/>
      <c r="V39" s="413"/>
      <c r="W39" s="413"/>
      <c r="X39" s="413"/>
      <c r="Y39" s="413"/>
      <c r="Z39" s="413"/>
      <c r="AA39" s="413"/>
      <c r="AB39" s="413"/>
      <c r="AC39" s="413"/>
      <c r="AD39" s="413"/>
      <c r="AE39" s="413"/>
      <c r="AF39" s="413"/>
      <c r="AG39" s="413"/>
      <c r="AH39" s="413"/>
      <c r="AI39" s="413"/>
      <c r="AJ39" s="413"/>
      <c r="AK39" s="414"/>
      <c r="AL39" s="414"/>
      <c r="AM39" s="414"/>
    </row>
    <row r="40" spans="1:39" ht="21" hidden="1" customHeight="1">
      <c r="A40" s="416"/>
      <c r="B40" s="417"/>
      <c r="C40" s="417"/>
      <c r="D40" s="418"/>
      <c r="E40" s="413"/>
      <c r="F40" s="413"/>
      <c r="G40" s="413"/>
      <c r="H40" s="413"/>
      <c r="I40" s="413"/>
      <c r="J40" s="413"/>
      <c r="K40" s="413"/>
      <c r="L40" s="413"/>
      <c r="M40" s="414"/>
      <c r="N40" s="414"/>
      <c r="O40" s="413"/>
      <c r="P40" s="413"/>
      <c r="Q40" s="413"/>
      <c r="R40" s="413"/>
      <c r="S40" s="413"/>
      <c r="T40" s="413"/>
      <c r="U40" s="413"/>
      <c r="V40" s="413"/>
      <c r="W40" s="413"/>
      <c r="X40" s="413"/>
      <c r="Y40" s="413"/>
      <c r="Z40" s="413"/>
      <c r="AA40" s="413"/>
      <c r="AB40" s="413"/>
      <c r="AC40" s="413"/>
      <c r="AD40" s="413"/>
      <c r="AE40" s="413"/>
      <c r="AF40" s="413"/>
      <c r="AG40" s="413"/>
      <c r="AH40" s="413"/>
      <c r="AI40" s="413"/>
      <c r="AJ40" s="413"/>
      <c r="AK40" s="414"/>
      <c r="AL40" s="414"/>
      <c r="AM40" s="414"/>
    </row>
    <row r="41" spans="1:39" ht="21" hidden="1" customHeight="1">
      <c r="A41" s="416"/>
      <c r="B41" s="417"/>
      <c r="C41" s="417"/>
      <c r="D41" s="418"/>
      <c r="E41" s="413"/>
      <c r="F41" s="413"/>
      <c r="G41" s="413"/>
      <c r="H41" s="413"/>
      <c r="I41" s="413"/>
      <c r="J41" s="413"/>
      <c r="K41" s="413"/>
      <c r="L41" s="413"/>
      <c r="M41" s="414"/>
      <c r="N41" s="414"/>
      <c r="O41" s="413"/>
      <c r="P41" s="413"/>
      <c r="Q41" s="413"/>
      <c r="R41" s="413"/>
      <c r="S41" s="413"/>
      <c r="T41" s="413"/>
      <c r="U41" s="413"/>
      <c r="V41" s="413"/>
      <c r="W41" s="413"/>
      <c r="X41" s="413"/>
      <c r="Y41" s="413"/>
      <c r="Z41" s="413"/>
      <c r="AA41" s="413"/>
      <c r="AB41" s="413"/>
      <c r="AC41" s="413"/>
      <c r="AD41" s="413"/>
      <c r="AE41" s="413"/>
      <c r="AF41" s="413"/>
      <c r="AG41" s="413"/>
      <c r="AH41" s="413"/>
      <c r="AI41" s="413"/>
      <c r="AJ41" s="413"/>
      <c r="AK41" s="414"/>
      <c r="AL41" s="414"/>
      <c r="AM41" s="414"/>
    </row>
    <row r="42" spans="1:39" ht="21" hidden="1" customHeight="1">
      <c r="A42" s="416"/>
      <c r="B42" s="417"/>
      <c r="C42" s="417"/>
      <c r="D42" s="418"/>
      <c r="E42" s="413"/>
      <c r="F42" s="413"/>
      <c r="G42" s="413"/>
      <c r="H42" s="413"/>
      <c r="I42" s="413"/>
      <c r="J42" s="413"/>
      <c r="K42" s="413"/>
      <c r="L42" s="413"/>
      <c r="M42" s="414"/>
      <c r="N42" s="414"/>
      <c r="O42" s="413"/>
      <c r="P42" s="413"/>
      <c r="Q42" s="413"/>
      <c r="R42" s="413"/>
      <c r="S42" s="413"/>
      <c r="T42" s="413"/>
      <c r="U42" s="413"/>
      <c r="V42" s="413"/>
      <c r="W42" s="413"/>
      <c r="X42" s="413"/>
      <c r="Y42" s="413"/>
      <c r="Z42" s="413"/>
      <c r="AA42" s="413"/>
      <c r="AB42" s="413"/>
      <c r="AC42" s="413"/>
      <c r="AD42" s="413"/>
      <c r="AE42" s="413"/>
      <c r="AF42" s="413"/>
      <c r="AG42" s="413"/>
      <c r="AH42" s="413"/>
      <c r="AI42" s="413"/>
      <c r="AJ42" s="413"/>
      <c r="AK42" s="414"/>
      <c r="AL42" s="414"/>
      <c r="AM42" s="414"/>
    </row>
    <row r="43" spans="1:39" ht="21" hidden="1" customHeight="1">
      <c r="A43" s="416"/>
      <c r="B43" s="417"/>
      <c r="C43" s="417"/>
      <c r="D43" s="418"/>
      <c r="E43" s="413"/>
      <c r="F43" s="413"/>
      <c r="G43" s="413"/>
      <c r="H43" s="413"/>
      <c r="I43" s="413"/>
      <c r="J43" s="413"/>
      <c r="K43" s="413"/>
      <c r="L43" s="413"/>
      <c r="M43" s="414"/>
      <c r="N43" s="414"/>
      <c r="O43" s="413"/>
      <c r="P43" s="413"/>
      <c r="Q43" s="413"/>
      <c r="R43" s="413"/>
      <c r="S43" s="413"/>
      <c r="T43" s="413"/>
      <c r="U43" s="413"/>
      <c r="V43" s="413"/>
      <c r="W43" s="413"/>
      <c r="X43" s="413"/>
      <c r="Y43" s="413"/>
      <c r="Z43" s="413"/>
      <c r="AA43" s="413"/>
      <c r="AB43" s="413"/>
      <c r="AC43" s="413"/>
      <c r="AD43" s="413"/>
      <c r="AE43" s="413"/>
      <c r="AF43" s="413"/>
      <c r="AG43" s="413"/>
      <c r="AH43" s="413"/>
      <c r="AI43" s="413"/>
      <c r="AJ43" s="413"/>
      <c r="AK43" s="414"/>
      <c r="AL43" s="414"/>
      <c r="AM43" s="414"/>
    </row>
    <row r="44" spans="1:39" ht="21" hidden="1" customHeight="1">
      <c r="A44" s="416"/>
      <c r="B44" s="417"/>
      <c r="C44" s="417"/>
      <c r="D44" s="418"/>
      <c r="E44" s="413"/>
      <c r="F44" s="413"/>
      <c r="G44" s="413"/>
      <c r="H44" s="413"/>
      <c r="I44" s="413"/>
      <c r="J44" s="413"/>
      <c r="K44" s="413"/>
      <c r="L44" s="413"/>
      <c r="M44" s="414"/>
      <c r="N44" s="414"/>
      <c r="O44" s="413"/>
      <c r="P44" s="413"/>
      <c r="Q44" s="413"/>
      <c r="R44" s="413"/>
      <c r="S44" s="413"/>
      <c r="T44" s="413"/>
      <c r="U44" s="413"/>
      <c r="V44" s="413"/>
      <c r="W44" s="413"/>
      <c r="X44" s="413"/>
      <c r="Y44" s="413"/>
      <c r="Z44" s="413"/>
      <c r="AA44" s="413"/>
      <c r="AB44" s="413"/>
      <c r="AC44" s="413"/>
      <c r="AD44" s="413"/>
      <c r="AE44" s="413"/>
      <c r="AF44" s="413"/>
      <c r="AG44" s="413"/>
      <c r="AH44" s="413"/>
      <c r="AI44" s="413"/>
      <c r="AJ44" s="413"/>
      <c r="AK44" s="414"/>
      <c r="AL44" s="414"/>
      <c r="AM44" s="414"/>
    </row>
    <row r="45" spans="1:39" ht="21" hidden="1" customHeight="1">
      <c r="A45" s="416"/>
      <c r="B45" s="417"/>
      <c r="C45" s="417"/>
      <c r="D45" s="418"/>
      <c r="E45" s="413"/>
      <c r="F45" s="413"/>
      <c r="G45" s="413"/>
      <c r="H45" s="413"/>
      <c r="I45" s="413"/>
      <c r="J45" s="413"/>
      <c r="K45" s="413"/>
      <c r="L45" s="413"/>
      <c r="M45" s="414"/>
      <c r="N45" s="414"/>
      <c r="O45" s="413"/>
      <c r="P45" s="413"/>
      <c r="Q45" s="413"/>
      <c r="R45" s="413"/>
      <c r="S45" s="413"/>
      <c r="T45" s="413"/>
      <c r="U45" s="413"/>
      <c r="V45" s="413"/>
      <c r="W45" s="413"/>
      <c r="X45" s="413"/>
      <c r="Y45" s="413"/>
      <c r="Z45" s="413"/>
      <c r="AA45" s="413"/>
      <c r="AB45" s="413"/>
      <c r="AC45" s="413"/>
      <c r="AD45" s="413"/>
      <c r="AE45" s="413"/>
      <c r="AF45" s="413"/>
      <c r="AG45" s="413"/>
      <c r="AH45" s="413"/>
      <c r="AI45" s="413"/>
      <c r="AJ45" s="413"/>
      <c r="AK45" s="414"/>
      <c r="AL45" s="414"/>
      <c r="AM45" s="414"/>
    </row>
    <row r="46" spans="1:39" ht="21" hidden="1" customHeight="1">
      <c r="A46" s="416"/>
      <c r="B46" s="417"/>
      <c r="C46" s="417"/>
      <c r="D46" s="418"/>
      <c r="E46" s="413"/>
      <c r="F46" s="413"/>
      <c r="G46" s="413"/>
      <c r="H46" s="413"/>
      <c r="I46" s="413"/>
      <c r="J46" s="413"/>
      <c r="K46" s="413"/>
      <c r="L46" s="413"/>
      <c r="M46" s="414"/>
      <c r="N46" s="414"/>
      <c r="O46" s="413"/>
      <c r="P46" s="413"/>
      <c r="Q46" s="413"/>
      <c r="R46" s="413"/>
      <c r="S46" s="413"/>
      <c r="T46" s="413"/>
      <c r="U46" s="413"/>
      <c r="V46" s="413"/>
      <c r="W46" s="413"/>
      <c r="X46" s="413"/>
      <c r="Y46" s="413"/>
      <c r="Z46" s="413"/>
      <c r="AA46" s="413"/>
      <c r="AB46" s="413"/>
      <c r="AC46" s="413"/>
      <c r="AD46" s="413"/>
      <c r="AE46" s="413"/>
      <c r="AF46" s="413"/>
      <c r="AG46" s="413"/>
      <c r="AH46" s="413"/>
      <c r="AI46" s="413"/>
      <c r="AJ46" s="413"/>
      <c r="AK46" s="414"/>
      <c r="AL46" s="414"/>
      <c r="AM46" s="414"/>
    </row>
    <row r="47" spans="1:39" ht="21" hidden="1" customHeight="1">
      <c r="A47" s="416"/>
      <c r="B47" s="417"/>
      <c r="C47" s="417"/>
      <c r="D47" s="418"/>
      <c r="E47" s="413"/>
      <c r="F47" s="413"/>
      <c r="G47" s="413"/>
      <c r="H47" s="413"/>
      <c r="I47" s="413"/>
      <c r="J47" s="413"/>
      <c r="K47" s="413"/>
      <c r="L47" s="413"/>
      <c r="M47" s="414"/>
      <c r="N47" s="414"/>
      <c r="O47" s="413"/>
      <c r="P47" s="413"/>
      <c r="Q47" s="413"/>
      <c r="R47" s="413"/>
      <c r="S47" s="413"/>
      <c r="T47" s="413"/>
      <c r="U47" s="413"/>
      <c r="V47" s="413"/>
      <c r="W47" s="413"/>
      <c r="X47" s="413"/>
      <c r="Y47" s="413"/>
      <c r="Z47" s="413"/>
      <c r="AA47" s="413"/>
      <c r="AB47" s="413"/>
      <c r="AC47" s="413"/>
      <c r="AD47" s="413"/>
      <c r="AE47" s="413"/>
      <c r="AF47" s="413"/>
      <c r="AG47" s="413"/>
      <c r="AH47" s="413"/>
      <c r="AI47" s="413"/>
      <c r="AJ47" s="413"/>
      <c r="AK47" s="414"/>
      <c r="AL47" s="414"/>
      <c r="AM47" s="414"/>
    </row>
    <row r="48" spans="1:39" ht="21" hidden="1" customHeight="1">
      <c r="A48" s="416"/>
      <c r="B48" s="417"/>
      <c r="C48" s="417"/>
      <c r="D48" s="418"/>
      <c r="E48" s="413"/>
      <c r="F48" s="413"/>
      <c r="G48" s="413"/>
      <c r="H48" s="413"/>
      <c r="I48" s="413"/>
      <c r="J48" s="413"/>
      <c r="K48" s="413"/>
      <c r="L48" s="413"/>
      <c r="M48" s="414"/>
      <c r="N48" s="414"/>
      <c r="O48" s="413"/>
      <c r="P48" s="413"/>
      <c r="Q48" s="413"/>
      <c r="R48" s="413"/>
      <c r="S48" s="413"/>
      <c r="T48" s="413"/>
      <c r="U48" s="413"/>
      <c r="V48" s="413"/>
      <c r="W48" s="413"/>
      <c r="X48" s="413"/>
      <c r="Y48" s="413"/>
      <c r="Z48" s="413"/>
      <c r="AA48" s="413"/>
      <c r="AB48" s="413"/>
      <c r="AC48" s="413"/>
      <c r="AD48" s="413"/>
      <c r="AE48" s="413"/>
      <c r="AF48" s="413"/>
      <c r="AG48" s="413"/>
      <c r="AH48" s="413"/>
      <c r="AI48" s="413"/>
      <c r="AJ48" s="413"/>
      <c r="AK48" s="414"/>
      <c r="AL48" s="414"/>
      <c r="AM48" s="414"/>
    </row>
    <row r="49" spans="1:39" ht="21" hidden="1" customHeight="1">
      <c r="A49" s="416"/>
      <c r="B49" s="417"/>
      <c r="C49" s="417"/>
      <c r="D49" s="418"/>
      <c r="E49" s="413"/>
      <c r="F49" s="413"/>
      <c r="G49" s="413"/>
      <c r="H49" s="413"/>
      <c r="I49" s="413"/>
      <c r="J49" s="413"/>
      <c r="K49" s="413"/>
      <c r="L49" s="413"/>
      <c r="M49" s="414"/>
      <c r="N49" s="414"/>
      <c r="O49" s="413"/>
      <c r="P49" s="413"/>
      <c r="Q49" s="413"/>
      <c r="R49" s="413"/>
      <c r="S49" s="413"/>
      <c r="T49" s="413"/>
      <c r="U49" s="413"/>
      <c r="V49" s="413"/>
      <c r="W49" s="413"/>
      <c r="X49" s="413"/>
      <c r="Y49" s="413"/>
      <c r="Z49" s="413"/>
      <c r="AA49" s="413"/>
      <c r="AB49" s="413"/>
      <c r="AC49" s="413"/>
      <c r="AD49" s="413"/>
      <c r="AE49" s="413"/>
      <c r="AF49" s="413"/>
      <c r="AG49" s="413"/>
      <c r="AH49" s="413"/>
      <c r="AI49" s="413"/>
      <c r="AJ49" s="413"/>
      <c r="AK49" s="414"/>
      <c r="AL49" s="414"/>
      <c r="AM49" s="414"/>
    </row>
    <row r="50" spans="1:39" ht="21" hidden="1" customHeight="1">
      <c r="A50" s="416"/>
      <c r="B50" s="417"/>
      <c r="C50" s="417"/>
      <c r="D50" s="418"/>
      <c r="E50" s="413"/>
      <c r="F50" s="413"/>
      <c r="G50" s="413"/>
      <c r="H50" s="413"/>
      <c r="I50" s="413"/>
      <c r="J50" s="413"/>
      <c r="K50" s="413"/>
      <c r="L50" s="413"/>
      <c r="M50" s="414"/>
      <c r="N50" s="414"/>
      <c r="O50" s="413"/>
      <c r="P50" s="413"/>
      <c r="Q50" s="413"/>
      <c r="R50" s="413"/>
      <c r="S50" s="413"/>
      <c r="T50" s="413"/>
      <c r="U50" s="413"/>
      <c r="V50" s="413"/>
      <c r="W50" s="413"/>
      <c r="X50" s="413"/>
      <c r="Y50" s="413"/>
      <c r="Z50" s="413"/>
      <c r="AA50" s="413"/>
      <c r="AB50" s="413"/>
      <c r="AC50" s="413"/>
      <c r="AD50" s="413"/>
      <c r="AE50" s="413"/>
      <c r="AF50" s="413"/>
      <c r="AG50" s="413"/>
      <c r="AH50" s="413"/>
      <c r="AI50" s="413"/>
      <c r="AJ50" s="413"/>
      <c r="AK50" s="414"/>
      <c r="AL50" s="414"/>
      <c r="AM50" s="414"/>
    </row>
    <row r="51" spans="1:39" ht="21" hidden="1" customHeight="1">
      <c r="A51" s="416"/>
      <c r="B51" s="417"/>
      <c r="C51" s="417"/>
      <c r="D51" s="418"/>
      <c r="E51" s="413"/>
      <c r="F51" s="413"/>
      <c r="G51" s="413"/>
      <c r="H51" s="413"/>
      <c r="I51" s="413"/>
      <c r="J51" s="413"/>
      <c r="K51" s="413"/>
      <c r="L51" s="413"/>
      <c r="M51" s="414"/>
      <c r="N51" s="414"/>
      <c r="O51" s="413"/>
      <c r="P51" s="413"/>
      <c r="Q51" s="413"/>
      <c r="R51" s="413"/>
      <c r="S51" s="413"/>
      <c r="T51" s="413"/>
      <c r="U51" s="413"/>
      <c r="V51" s="413"/>
      <c r="W51" s="413"/>
      <c r="X51" s="413"/>
      <c r="Y51" s="413"/>
      <c r="Z51" s="413"/>
      <c r="AA51" s="413"/>
      <c r="AB51" s="413"/>
      <c r="AC51" s="413"/>
      <c r="AD51" s="413"/>
      <c r="AE51" s="413"/>
      <c r="AF51" s="413"/>
      <c r="AG51" s="413"/>
      <c r="AH51" s="413"/>
      <c r="AI51" s="413"/>
      <c r="AJ51" s="413"/>
      <c r="AK51" s="414"/>
      <c r="AL51" s="414"/>
      <c r="AM51" s="414"/>
    </row>
    <row r="52" spans="1:39" ht="21" hidden="1" customHeight="1">
      <c r="A52" s="416"/>
      <c r="B52" s="417"/>
      <c r="C52" s="417"/>
      <c r="D52" s="418"/>
      <c r="E52" s="413"/>
      <c r="F52" s="413"/>
      <c r="G52" s="413"/>
      <c r="H52" s="413"/>
      <c r="I52" s="413"/>
      <c r="J52" s="413"/>
      <c r="K52" s="413"/>
      <c r="L52" s="413"/>
      <c r="M52" s="414"/>
      <c r="N52" s="414"/>
      <c r="O52" s="413"/>
      <c r="P52" s="413"/>
      <c r="Q52" s="413"/>
      <c r="R52" s="413"/>
      <c r="S52" s="413"/>
      <c r="T52" s="413"/>
      <c r="U52" s="413"/>
      <c r="V52" s="413"/>
      <c r="W52" s="413"/>
      <c r="X52" s="413"/>
      <c r="Y52" s="413"/>
      <c r="Z52" s="413"/>
      <c r="AA52" s="413"/>
      <c r="AB52" s="413"/>
      <c r="AC52" s="413"/>
      <c r="AD52" s="413"/>
      <c r="AE52" s="413"/>
      <c r="AF52" s="413"/>
      <c r="AG52" s="413"/>
      <c r="AH52" s="413"/>
      <c r="AI52" s="413"/>
      <c r="AJ52" s="413"/>
      <c r="AK52" s="414"/>
      <c r="AL52" s="414"/>
      <c r="AM52" s="414"/>
    </row>
    <row r="53" spans="1:39" ht="21" hidden="1" customHeight="1">
      <c r="A53" s="416"/>
      <c r="B53" s="417"/>
      <c r="C53" s="417"/>
      <c r="D53" s="418"/>
      <c r="E53" s="413"/>
      <c r="F53" s="413"/>
      <c r="G53" s="413"/>
      <c r="H53" s="413"/>
      <c r="I53" s="413"/>
      <c r="J53" s="413"/>
      <c r="K53" s="413"/>
      <c r="L53" s="413"/>
      <c r="M53" s="414"/>
      <c r="N53" s="414"/>
      <c r="O53" s="413"/>
      <c r="P53" s="413"/>
      <c r="Q53" s="413"/>
      <c r="R53" s="413"/>
      <c r="S53" s="413"/>
      <c r="T53" s="413"/>
      <c r="U53" s="413"/>
      <c r="V53" s="413"/>
      <c r="W53" s="413"/>
      <c r="X53" s="413"/>
      <c r="Y53" s="413"/>
      <c r="Z53" s="413"/>
      <c r="AA53" s="413"/>
      <c r="AB53" s="413"/>
      <c r="AC53" s="413"/>
      <c r="AD53" s="413"/>
      <c r="AE53" s="413"/>
      <c r="AF53" s="413"/>
      <c r="AG53" s="413"/>
      <c r="AH53" s="413"/>
      <c r="AI53" s="413"/>
      <c r="AJ53" s="413"/>
      <c r="AK53" s="414"/>
      <c r="AL53" s="414"/>
      <c r="AM53" s="414"/>
    </row>
    <row r="54" spans="1:39" ht="21" hidden="1" customHeight="1">
      <c r="A54" s="416"/>
      <c r="B54" s="417"/>
      <c r="C54" s="417"/>
      <c r="D54" s="418"/>
      <c r="E54" s="413"/>
      <c r="F54" s="413"/>
      <c r="G54" s="413"/>
      <c r="H54" s="413"/>
      <c r="I54" s="413"/>
      <c r="J54" s="413"/>
      <c r="K54" s="413"/>
      <c r="L54" s="413"/>
      <c r="M54" s="414"/>
      <c r="N54" s="414"/>
      <c r="O54" s="413"/>
      <c r="P54" s="413"/>
      <c r="Q54" s="413"/>
      <c r="R54" s="413"/>
      <c r="S54" s="413"/>
      <c r="T54" s="413"/>
      <c r="U54" s="413"/>
      <c r="V54" s="413"/>
      <c r="W54" s="413"/>
      <c r="X54" s="413"/>
      <c r="Y54" s="413"/>
      <c r="Z54" s="413"/>
      <c r="AA54" s="413"/>
      <c r="AB54" s="413"/>
      <c r="AC54" s="413"/>
      <c r="AD54" s="413"/>
      <c r="AE54" s="413"/>
      <c r="AF54" s="413"/>
      <c r="AG54" s="413"/>
      <c r="AH54" s="413"/>
      <c r="AI54" s="413"/>
      <c r="AJ54" s="413"/>
      <c r="AK54" s="414"/>
      <c r="AL54" s="414"/>
      <c r="AM54" s="414"/>
    </row>
    <row r="55" spans="1:39" ht="21" hidden="1" customHeight="1">
      <c r="A55" s="416"/>
      <c r="B55" s="417"/>
      <c r="C55" s="417"/>
      <c r="D55" s="418"/>
      <c r="E55" s="413"/>
      <c r="F55" s="413"/>
      <c r="G55" s="413"/>
      <c r="H55" s="413"/>
      <c r="I55" s="413"/>
      <c r="J55" s="413"/>
      <c r="K55" s="413"/>
      <c r="L55" s="413"/>
      <c r="M55" s="414"/>
      <c r="N55" s="414"/>
      <c r="O55" s="413"/>
      <c r="P55" s="413"/>
      <c r="Q55" s="413"/>
      <c r="R55" s="413"/>
      <c r="S55" s="413"/>
      <c r="T55" s="413"/>
      <c r="U55" s="413"/>
      <c r="V55" s="413"/>
      <c r="W55" s="413"/>
      <c r="X55" s="413"/>
      <c r="Y55" s="413"/>
      <c r="Z55" s="413"/>
      <c r="AA55" s="413"/>
      <c r="AB55" s="413"/>
      <c r="AC55" s="413"/>
      <c r="AD55" s="413"/>
      <c r="AE55" s="413"/>
      <c r="AF55" s="413"/>
      <c r="AG55" s="413"/>
      <c r="AH55" s="413"/>
      <c r="AI55" s="413"/>
      <c r="AJ55" s="413"/>
      <c r="AK55" s="414"/>
      <c r="AL55" s="414"/>
      <c r="AM55" s="414"/>
    </row>
    <row r="56" spans="1:39" ht="21" hidden="1" customHeight="1">
      <c r="A56" s="416"/>
      <c r="B56" s="417"/>
      <c r="C56" s="417"/>
      <c r="D56" s="418"/>
      <c r="E56" s="413"/>
      <c r="F56" s="413"/>
      <c r="G56" s="413"/>
      <c r="H56" s="413"/>
      <c r="I56" s="413"/>
      <c r="J56" s="413"/>
      <c r="K56" s="413"/>
      <c r="L56" s="413"/>
      <c r="M56" s="414"/>
      <c r="N56" s="414"/>
      <c r="O56" s="413"/>
      <c r="P56" s="413"/>
      <c r="Q56" s="413"/>
      <c r="R56" s="413"/>
      <c r="S56" s="413"/>
      <c r="T56" s="413"/>
      <c r="U56" s="413"/>
      <c r="V56" s="413"/>
      <c r="W56" s="413"/>
      <c r="X56" s="413"/>
      <c r="Y56" s="413"/>
      <c r="Z56" s="413"/>
      <c r="AA56" s="413"/>
      <c r="AB56" s="413"/>
      <c r="AC56" s="413"/>
      <c r="AD56" s="413"/>
      <c r="AE56" s="413"/>
      <c r="AF56" s="413"/>
      <c r="AG56" s="413"/>
      <c r="AH56" s="413"/>
      <c r="AI56" s="413"/>
      <c r="AJ56" s="413"/>
      <c r="AK56" s="414"/>
      <c r="AL56" s="414"/>
      <c r="AM56" s="414"/>
    </row>
    <row r="57" spans="1:39" ht="21" hidden="1" customHeight="1">
      <c r="A57" s="422"/>
      <c r="B57" s="423"/>
      <c r="C57" s="423"/>
      <c r="D57" s="424"/>
      <c r="E57" s="425"/>
      <c r="F57" s="425"/>
      <c r="G57" s="425"/>
      <c r="H57" s="425"/>
      <c r="I57" s="425"/>
      <c r="J57" s="425"/>
      <c r="K57" s="425"/>
      <c r="L57" s="425"/>
      <c r="M57" s="426"/>
      <c r="N57" s="426"/>
      <c r="O57" s="425"/>
      <c r="P57" s="425"/>
      <c r="Q57" s="425"/>
      <c r="R57" s="425"/>
      <c r="S57" s="425"/>
      <c r="T57" s="425"/>
      <c r="U57" s="425"/>
      <c r="V57" s="425"/>
      <c r="W57" s="425"/>
      <c r="X57" s="425"/>
      <c r="Y57" s="425"/>
      <c r="Z57" s="425"/>
      <c r="AA57" s="425"/>
      <c r="AB57" s="425"/>
      <c r="AC57" s="425"/>
      <c r="AD57" s="425"/>
      <c r="AE57" s="425"/>
      <c r="AF57" s="425"/>
      <c r="AG57" s="427"/>
      <c r="AH57" s="427"/>
      <c r="AI57" s="427"/>
      <c r="AJ57" s="427"/>
      <c r="AK57" s="426"/>
      <c r="AL57" s="426"/>
      <c r="AM57" s="426"/>
    </row>
    <row r="58" spans="1:39">
      <c r="A58" s="428"/>
      <c r="B58" s="405"/>
      <c r="C58" s="405"/>
      <c r="D58" s="405"/>
      <c r="E58" s="405"/>
      <c r="F58" s="405"/>
      <c r="G58" s="405"/>
      <c r="H58" s="405"/>
      <c r="I58" s="405"/>
      <c r="J58" s="405"/>
      <c r="K58" s="405"/>
      <c r="L58" s="405"/>
      <c r="M58" s="405"/>
      <c r="N58" s="405"/>
      <c r="O58" s="405"/>
      <c r="P58" s="405"/>
      <c r="Q58" s="405"/>
      <c r="R58" s="405"/>
      <c r="S58" s="405"/>
      <c r="T58" s="405"/>
      <c r="U58" s="405"/>
      <c r="V58" s="405"/>
      <c r="W58" s="405"/>
      <c r="X58" s="405"/>
      <c r="Y58" s="405"/>
      <c r="Z58" s="405"/>
      <c r="AA58" s="405"/>
      <c r="AB58" s="405"/>
      <c r="AC58" s="405"/>
      <c r="AD58" s="405"/>
      <c r="AE58" s="405"/>
      <c r="AF58" s="405"/>
      <c r="AG58" s="405"/>
      <c r="AH58" s="405"/>
      <c r="AI58" s="405"/>
      <c r="AJ58" s="405"/>
      <c r="AK58" s="405"/>
      <c r="AL58" s="405"/>
    </row>
    <row r="59" spans="1:39">
      <c r="A59" s="398"/>
      <c r="B59" s="485" t="s">
        <v>180</v>
      </c>
      <c r="C59" s="486"/>
      <c r="D59" s="486"/>
      <c r="E59" s="486"/>
      <c r="F59" s="486"/>
      <c r="G59" s="486"/>
      <c r="H59" s="486"/>
      <c r="I59" s="487"/>
      <c r="J59" s="429"/>
      <c r="K59" s="429"/>
      <c r="L59" s="429"/>
      <c r="M59" s="429"/>
      <c r="N59" s="429"/>
      <c r="O59" s="429"/>
      <c r="P59" s="429"/>
      <c r="Q59" s="429"/>
      <c r="R59" s="429"/>
      <c r="S59" s="429"/>
      <c r="T59" s="429"/>
      <c r="U59" s="429"/>
      <c r="V59" s="429"/>
      <c r="W59" s="429"/>
      <c r="X59" s="429"/>
      <c r="Y59" s="429"/>
      <c r="Z59" s="429"/>
      <c r="AA59" s="429"/>
      <c r="AB59" s="429"/>
      <c r="AC59" s="429"/>
      <c r="AD59" s="429"/>
      <c r="AE59" s="429"/>
      <c r="AF59" s="429"/>
      <c r="AG59" s="429"/>
      <c r="AH59" s="429"/>
      <c r="AI59" s="429"/>
      <c r="AJ59" s="429"/>
      <c r="AK59" s="429"/>
      <c r="AL59" s="429"/>
    </row>
    <row r="60" spans="1:39">
      <c r="B60" s="399"/>
      <c r="C60" s="399"/>
      <c r="D60" s="399"/>
      <c r="E60" s="399"/>
      <c r="F60" s="399"/>
      <c r="G60" s="399"/>
      <c r="H60" s="399"/>
      <c r="I60" s="399"/>
      <c r="J60" s="399"/>
      <c r="K60" s="399"/>
      <c r="L60" s="399"/>
      <c r="M60" s="399"/>
      <c r="N60" s="399"/>
      <c r="O60" s="399"/>
      <c r="P60" s="399"/>
      <c r="Q60" s="399"/>
      <c r="R60" s="399"/>
      <c r="S60" s="399"/>
      <c r="T60" s="399"/>
      <c r="U60" s="399"/>
      <c r="V60" s="399"/>
      <c r="W60" s="399"/>
      <c r="X60" s="399"/>
      <c r="Y60" s="399"/>
      <c r="Z60" s="399"/>
      <c r="AA60" s="399"/>
      <c r="AB60" s="399"/>
      <c r="AC60" s="399"/>
      <c r="AD60" s="399"/>
      <c r="AE60" s="399"/>
      <c r="AF60" s="399"/>
      <c r="AG60" s="399"/>
      <c r="AH60" s="399"/>
      <c r="AI60" s="399"/>
      <c r="AJ60" s="399"/>
      <c r="AK60" s="399"/>
      <c r="AL60" s="399"/>
    </row>
  </sheetData>
  <mergeCells count="28">
    <mergeCell ref="A1:AL1"/>
    <mergeCell ref="A3:A6"/>
    <mergeCell ref="B3:B6"/>
    <mergeCell ref="C3:C6"/>
    <mergeCell ref="D3:D6"/>
    <mergeCell ref="E3:N3"/>
    <mergeCell ref="O3:AL3"/>
    <mergeCell ref="S5:T5"/>
    <mergeCell ref="U5:V5"/>
    <mergeCell ref="W5:X5"/>
    <mergeCell ref="AM3:AM6"/>
    <mergeCell ref="E4:N4"/>
    <mergeCell ref="O4:AL4"/>
    <mergeCell ref="E5:F5"/>
    <mergeCell ref="G5:H5"/>
    <mergeCell ref="I5:J5"/>
    <mergeCell ref="K5:L5"/>
    <mergeCell ref="M5:N5"/>
    <mergeCell ref="O5:P5"/>
    <mergeCell ref="Q5:R5"/>
    <mergeCell ref="AK5:AL5"/>
    <mergeCell ref="B59:I59"/>
    <mergeCell ref="Y5:Z5"/>
    <mergeCell ref="AA5:AB5"/>
    <mergeCell ref="AC5:AD5"/>
    <mergeCell ref="AE5:AF5"/>
    <mergeCell ref="AG5:AH5"/>
    <mergeCell ref="AI5:AJ5"/>
  </mergeCells>
  <printOptions horizontalCentered="1"/>
  <pageMargins left="0.70866141732283505" right="0.45866141700000002" top="0.74803149606299202" bottom="0.74803149606299202" header="0.31496062992126" footer="0.31496062992126"/>
  <pageSetup paperSize="9" scale="94"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2"/>
  <sheetViews>
    <sheetView zoomScaleNormal="100" zoomScaleSheetLayoutView="90" workbookViewId="0">
      <pane xSplit="3" ySplit="7" topLeftCell="D8" activePane="bottomRight" state="frozen"/>
      <selection activeCell="V34" sqref="V34"/>
      <selection pane="topRight" activeCell="V34" sqref="V34"/>
      <selection pane="bottomLeft" activeCell="V34" sqref="V34"/>
      <selection pane="bottomRight" activeCell="Y18" sqref="Y18"/>
    </sheetView>
  </sheetViews>
  <sheetFormatPr defaultColWidth="9.28515625" defaultRowHeight="16.5"/>
  <cols>
    <col min="1" max="1" width="5.7109375" style="54" customWidth="1"/>
    <col min="2" max="2" width="16.28515625" style="53" customWidth="1"/>
    <col min="3" max="3" width="15.42578125" style="53" customWidth="1"/>
    <col min="4" max="7" width="9.7109375" style="74" customWidth="1"/>
    <col min="8" max="8" width="9.7109375" style="53" customWidth="1"/>
    <col min="9" max="12" width="9.7109375" style="74" customWidth="1"/>
    <col min="13" max="13" width="9.7109375" style="53" customWidth="1"/>
    <col min="14" max="14" width="9.7109375" style="74" customWidth="1"/>
    <col min="15" max="17" width="9.7109375" style="74" hidden="1" customWidth="1"/>
    <col min="18" max="18" width="9.7109375" style="53" hidden="1" customWidth="1"/>
    <col min="19" max="19" width="9.7109375" style="74" hidden="1" customWidth="1"/>
    <col min="20" max="20" width="9.7109375" style="53" hidden="1" customWidth="1"/>
    <col min="21" max="21" width="20.5703125" style="53" customWidth="1"/>
    <col min="22" max="16384" width="9.28515625" style="53"/>
  </cols>
  <sheetData>
    <row r="1" spans="1:21" ht="24.75" customHeight="1">
      <c r="A1" s="532" t="s">
        <v>136</v>
      </c>
      <c r="B1" s="532"/>
      <c r="C1" s="532"/>
      <c r="D1" s="532"/>
      <c r="E1" s="532"/>
      <c r="F1" s="532"/>
      <c r="G1" s="532"/>
      <c r="H1" s="532"/>
      <c r="I1" s="532"/>
      <c r="J1" s="532"/>
      <c r="K1" s="532"/>
      <c r="L1" s="532"/>
      <c r="M1" s="532"/>
      <c r="N1" s="532"/>
      <c r="O1" s="532"/>
      <c r="P1" s="532"/>
      <c r="Q1" s="532"/>
      <c r="R1" s="532"/>
      <c r="S1" s="532"/>
      <c r="T1" s="532"/>
      <c r="U1" s="532"/>
    </row>
    <row r="2" spans="1:21" ht="15" customHeight="1">
      <c r="A2" s="227"/>
      <c r="B2" s="227"/>
      <c r="C2" s="227"/>
      <c r="D2" s="227"/>
      <c r="E2" s="227"/>
      <c r="F2" s="227"/>
      <c r="G2" s="227"/>
      <c r="H2" s="227"/>
      <c r="I2" s="227"/>
      <c r="J2" s="227"/>
      <c r="K2" s="227"/>
      <c r="L2" s="227"/>
      <c r="M2" s="227"/>
      <c r="N2" s="227"/>
      <c r="O2" s="227"/>
      <c r="P2" s="227"/>
      <c r="Q2" s="227"/>
      <c r="R2" s="227"/>
      <c r="S2" s="227"/>
      <c r="T2" s="227"/>
      <c r="U2" s="227"/>
    </row>
    <row r="3" spans="1:21" ht="18.75" customHeight="1">
      <c r="B3" s="77"/>
      <c r="C3" s="77"/>
      <c r="E3" s="78"/>
      <c r="G3" s="78"/>
      <c r="J3" s="78"/>
      <c r="K3" s="78"/>
      <c r="L3" s="78"/>
      <c r="O3" s="78"/>
      <c r="P3" s="78"/>
      <c r="Q3" s="78"/>
      <c r="S3" s="78"/>
      <c r="U3" s="79" t="s">
        <v>0</v>
      </c>
    </row>
    <row r="4" spans="1:21" s="60" customFormat="1" ht="18" customHeight="1">
      <c r="A4" s="533" t="s">
        <v>1</v>
      </c>
      <c r="B4" s="533" t="s">
        <v>29</v>
      </c>
      <c r="C4" s="533" t="s">
        <v>30</v>
      </c>
      <c r="D4" s="536" t="s">
        <v>35</v>
      </c>
      <c r="E4" s="537"/>
      <c r="F4" s="537"/>
      <c r="G4" s="537"/>
      <c r="H4" s="537"/>
      <c r="I4" s="536" t="s">
        <v>36</v>
      </c>
      <c r="J4" s="537"/>
      <c r="K4" s="537"/>
      <c r="L4" s="537"/>
      <c r="M4" s="537"/>
      <c r="N4" s="537"/>
      <c r="O4" s="537"/>
      <c r="P4" s="537"/>
      <c r="Q4" s="537"/>
      <c r="R4" s="537"/>
      <c r="S4" s="537"/>
      <c r="T4" s="538"/>
      <c r="U4" s="539" t="s">
        <v>28</v>
      </c>
    </row>
    <row r="5" spans="1:21" s="60" customFormat="1" ht="18" customHeight="1">
      <c r="A5" s="534"/>
      <c r="B5" s="534"/>
      <c r="C5" s="534"/>
      <c r="D5" s="536" t="s">
        <v>11</v>
      </c>
      <c r="E5" s="537"/>
      <c r="F5" s="537"/>
      <c r="G5" s="537"/>
      <c r="H5" s="537"/>
      <c r="I5" s="536" t="s">
        <v>11</v>
      </c>
      <c r="J5" s="537"/>
      <c r="K5" s="537"/>
      <c r="L5" s="537"/>
      <c r="M5" s="537"/>
      <c r="N5" s="537"/>
      <c r="O5" s="537"/>
      <c r="P5" s="537"/>
      <c r="Q5" s="537"/>
      <c r="R5" s="537"/>
      <c r="S5" s="537"/>
      <c r="T5" s="538"/>
      <c r="U5" s="540"/>
    </row>
    <row r="6" spans="1:21" s="60" customFormat="1" ht="18" customHeight="1">
      <c r="A6" s="535"/>
      <c r="B6" s="535"/>
      <c r="C6" s="535"/>
      <c r="D6" s="158">
        <v>1</v>
      </c>
      <c r="E6" s="158">
        <v>3</v>
      </c>
      <c r="F6" s="158">
        <v>6</v>
      </c>
      <c r="G6" s="158">
        <v>9</v>
      </c>
      <c r="H6" s="158">
        <v>12</v>
      </c>
      <c r="I6" s="158">
        <v>1</v>
      </c>
      <c r="J6" s="158">
        <v>2</v>
      </c>
      <c r="K6" s="158">
        <v>3</v>
      </c>
      <c r="L6" s="158">
        <v>4</v>
      </c>
      <c r="M6" s="158">
        <v>5</v>
      </c>
      <c r="N6" s="158">
        <v>6</v>
      </c>
      <c r="O6" s="158">
        <v>7</v>
      </c>
      <c r="P6" s="158">
        <v>8</v>
      </c>
      <c r="Q6" s="158">
        <v>9</v>
      </c>
      <c r="R6" s="158">
        <v>10</v>
      </c>
      <c r="S6" s="158">
        <v>11</v>
      </c>
      <c r="T6" s="196">
        <v>12</v>
      </c>
      <c r="U6" s="541"/>
    </row>
    <row r="7" spans="1:21" s="185" customFormat="1" ht="18" customHeight="1">
      <c r="A7" s="475" t="s">
        <v>26</v>
      </c>
      <c r="B7" s="184" t="s">
        <v>27</v>
      </c>
      <c r="C7" s="184" t="s">
        <v>31</v>
      </c>
      <c r="D7" s="184">
        <v>1</v>
      </c>
      <c r="E7" s="184">
        <v>2</v>
      </c>
      <c r="F7" s="184">
        <v>3</v>
      </c>
      <c r="G7" s="184">
        <v>4</v>
      </c>
      <c r="H7" s="184">
        <v>5</v>
      </c>
      <c r="I7" s="184">
        <v>6</v>
      </c>
      <c r="J7" s="184">
        <v>7</v>
      </c>
      <c r="K7" s="184">
        <v>8</v>
      </c>
      <c r="L7" s="184">
        <v>9</v>
      </c>
      <c r="M7" s="184">
        <v>10</v>
      </c>
      <c r="N7" s="184">
        <v>11</v>
      </c>
      <c r="O7" s="184">
        <v>12</v>
      </c>
      <c r="P7" s="184">
        <v>13</v>
      </c>
      <c r="Q7" s="184">
        <v>14</v>
      </c>
      <c r="R7" s="184">
        <v>15</v>
      </c>
      <c r="S7" s="184">
        <v>16</v>
      </c>
      <c r="T7" s="184">
        <v>17</v>
      </c>
      <c r="U7" s="184">
        <v>18</v>
      </c>
    </row>
    <row r="8" spans="1:21" ht="19.149999999999999" customHeight="1">
      <c r="A8" s="476">
        <v>1</v>
      </c>
      <c r="B8" s="295" t="s">
        <v>43</v>
      </c>
      <c r="C8" s="296" t="s">
        <v>44</v>
      </c>
      <c r="D8" s="11">
        <v>67.2</v>
      </c>
      <c r="E8" s="11">
        <v>59.4</v>
      </c>
      <c r="F8" s="11">
        <v>50</v>
      </c>
      <c r="G8" s="11">
        <v>58.6</v>
      </c>
      <c r="H8" s="179">
        <v>59.7</v>
      </c>
      <c r="I8" s="11">
        <v>64.900000000000006</v>
      </c>
      <c r="J8" s="11">
        <v>67</v>
      </c>
      <c r="K8" s="179">
        <v>62</v>
      </c>
      <c r="L8" s="179">
        <v>63.5</v>
      </c>
      <c r="M8" s="179">
        <v>59.2</v>
      </c>
      <c r="N8" s="181">
        <v>63.9</v>
      </c>
      <c r="O8" s="11"/>
      <c r="P8" s="11"/>
      <c r="Q8" s="11"/>
      <c r="R8" s="11"/>
      <c r="S8" s="11"/>
      <c r="T8" s="179"/>
      <c r="U8" s="24"/>
    </row>
    <row r="9" spans="1:21" ht="19.149999999999999" customHeight="1">
      <c r="A9" s="476">
        <v>2</v>
      </c>
      <c r="B9" s="295" t="s">
        <v>45</v>
      </c>
      <c r="C9" s="296" t="s">
        <v>46</v>
      </c>
      <c r="D9" s="11">
        <v>-19</v>
      </c>
      <c r="E9" s="11">
        <v>-31</v>
      </c>
      <c r="F9" s="11">
        <v>-41</v>
      </c>
      <c r="G9" s="11">
        <v>-49</v>
      </c>
      <c r="H9" s="223">
        <v>-42</v>
      </c>
      <c r="I9" s="11">
        <v>-45</v>
      </c>
      <c r="J9" s="11">
        <v>-38</v>
      </c>
      <c r="K9" s="181">
        <v>-36</v>
      </c>
      <c r="L9" s="181">
        <v>-30</v>
      </c>
      <c r="M9" s="181">
        <v>-27</v>
      </c>
      <c r="N9" s="181"/>
      <c r="O9" s="11"/>
      <c r="P9" s="11"/>
      <c r="Q9" s="11"/>
      <c r="R9" s="11"/>
      <c r="S9" s="11"/>
      <c r="T9" s="223"/>
      <c r="U9" s="24"/>
    </row>
    <row r="10" spans="1:21" ht="19.149999999999999" customHeight="1">
      <c r="A10" s="476">
        <v>3</v>
      </c>
      <c r="B10" s="295" t="s">
        <v>47</v>
      </c>
      <c r="C10" s="296" t="s">
        <v>48</v>
      </c>
      <c r="D10" s="11">
        <v>-6.9</v>
      </c>
      <c r="E10" s="11">
        <v>-8.5</v>
      </c>
      <c r="F10" s="11">
        <v>-26.2</v>
      </c>
      <c r="G10" s="11">
        <v>-36.799999999999997</v>
      </c>
      <c r="H10" s="223">
        <v>-40.1</v>
      </c>
      <c r="I10" s="11">
        <v>-37.6</v>
      </c>
      <c r="J10" s="11">
        <v>-33.799999999999997</v>
      </c>
      <c r="K10" s="181">
        <v>-30.6</v>
      </c>
      <c r="L10" s="181">
        <v>-29.3</v>
      </c>
      <c r="M10" s="181">
        <v>-25.8</v>
      </c>
      <c r="N10" s="181">
        <v>-24.2</v>
      </c>
      <c r="O10" s="11"/>
      <c r="P10" s="11"/>
      <c r="Q10" s="11"/>
      <c r="R10" s="11"/>
      <c r="S10" s="11"/>
      <c r="T10" s="223"/>
      <c r="U10" s="24"/>
    </row>
    <row r="11" spans="1:21" ht="19.149999999999999" customHeight="1">
      <c r="A11" s="476">
        <v>4</v>
      </c>
      <c r="B11" s="295" t="s">
        <v>49</v>
      </c>
      <c r="C11" s="296" t="s">
        <v>50</v>
      </c>
      <c r="D11" s="11">
        <v>98</v>
      </c>
      <c r="E11" s="11">
        <v>90</v>
      </c>
      <c r="F11" s="11">
        <v>83</v>
      </c>
      <c r="G11" s="11">
        <v>80</v>
      </c>
      <c r="H11" s="223">
        <v>82</v>
      </c>
      <c r="I11" s="11">
        <v>83</v>
      </c>
      <c r="J11" s="11">
        <v>82</v>
      </c>
      <c r="K11" s="11">
        <v>82</v>
      </c>
      <c r="L11" s="11">
        <v>83</v>
      </c>
      <c r="M11" s="11">
        <v>83</v>
      </c>
      <c r="N11" s="181"/>
      <c r="O11" s="11"/>
      <c r="P11" s="11"/>
      <c r="Q11" s="11"/>
      <c r="R11" s="11"/>
      <c r="S11" s="11"/>
      <c r="T11" s="223"/>
      <c r="U11" s="24"/>
    </row>
    <row r="12" spans="1:21" ht="19.149999999999999" customHeight="1">
      <c r="A12" s="476">
        <v>5</v>
      </c>
      <c r="B12" s="295" t="s">
        <v>51</v>
      </c>
      <c r="C12" s="296" t="s">
        <v>52</v>
      </c>
      <c r="D12" s="11">
        <v>114.2</v>
      </c>
      <c r="E12" s="11">
        <v>100.8</v>
      </c>
      <c r="F12" s="11">
        <v>98.3</v>
      </c>
      <c r="G12" s="11">
        <v>94.8</v>
      </c>
      <c r="H12" s="223">
        <v>102.5</v>
      </c>
      <c r="I12" s="11">
        <v>100.9</v>
      </c>
      <c r="J12" s="11">
        <v>104</v>
      </c>
      <c r="K12" s="181">
        <v>105.1</v>
      </c>
      <c r="L12" s="181">
        <v>105.5</v>
      </c>
      <c r="M12" s="181">
        <v>105.1</v>
      </c>
      <c r="N12" s="181"/>
      <c r="O12" s="11"/>
      <c r="P12" s="11"/>
      <c r="Q12" s="11"/>
      <c r="R12" s="11"/>
      <c r="S12" s="11"/>
      <c r="T12" s="223"/>
      <c r="U12" s="24"/>
    </row>
    <row r="13" spans="1:21" ht="19.149999999999999" customHeight="1">
      <c r="A13" s="476">
        <v>6</v>
      </c>
      <c r="B13" s="295" t="s">
        <v>53</v>
      </c>
      <c r="C13" s="296" t="s">
        <v>54</v>
      </c>
      <c r="D13" s="11">
        <v>89.3</v>
      </c>
      <c r="E13" s="11">
        <v>53.8</v>
      </c>
      <c r="F13" s="11">
        <v>65.8</v>
      </c>
      <c r="G13" s="11">
        <v>55.7</v>
      </c>
      <c r="H13" s="223">
        <v>68</v>
      </c>
      <c r="I13" s="11">
        <v>73</v>
      </c>
      <c r="J13" s="11">
        <v>71.599999999999994</v>
      </c>
      <c r="K13" s="181">
        <v>67.400000000000006</v>
      </c>
      <c r="L13" s="181">
        <v>73</v>
      </c>
      <c r="M13" s="181">
        <v>81.5</v>
      </c>
      <c r="N13" s="181"/>
      <c r="O13" s="11"/>
      <c r="P13" s="11"/>
      <c r="Q13" s="11"/>
      <c r="R13" s="11"/>
      <c r="S13" s="11"/>
      <c r="T13" s="223"/>
      <c r="U13" s="24"/>
    </row>
    <row r="14" spans="1:21" ht="19.149999999999999" customHeight="1">
      <c r="A14" s="476">
        <v>7</v>
      </c>
      <c r="B14" s="295" t="s">
        <v>59</v>
      </c>
      <c r="C14" s="296" t="s">
        <v>60</v>
      </c>
      <c r="D14" s="11">
        <v>36.700000000000003</v>
      </c>
      <c r="E14" s="11">
        <v>32.799999999999997</v>
      </c>
      <c r="F14" s="11">
        <v>32.1</v>
      </c>
      <c r="G14" s="11">
        <v>30.8</v>
      </c>
      <c r="H14" s="223">
        <v>30.3</v>
      </c>
      <c r="I14" s="11">
        <v>31</v>
      </c>
      <c r="J14" s="11">
        <v>31.1</v>
      </c>
      <c r="K14" s="181">
        <v>33.9</v>
      </c>
      <c r="L14" s="181">
        <v>35.4</v>
      </c>
      <c r="M14" s="181">
        <v>36</v>
      </c>
      <c r="N14" s="181"/>
      <c r="O14" s="11"/>
      <c r="P14" s="11"/>
      <c r="Q14" s="11"/>
      <c r="R14" s="11"/>
      <c r="S14" s="11"/>
      <c r="T14" s="223"/>
      <c r="U14" s="24"/>
    </row>
    <row r="15" spans="1:21" ht="19.149999999999999" customHeight="1">
      <c r="A15" s="476">
        <v>8</v>
      </c>
      <c r="B15" s="295" t="s">
        <v>61</v>
      </c>
      <c r="C15" s="296" t="s">
        <v>62</v>
      </c>
      <c r="D15" s="11">
        <v>104.4</v>
      </c>
      <c r="E15" s="11">
        <v>103.2</v>
      </c>
      <c r="F15" s="11">
        <v>96.4</v>
      </c>
      <c r="G15" s="11">
        <v>91.4</v>
      </c>
      <c r="H15" s="223">
        <v>90.2</v>
      </c>
      <c r="I15" s="11">
        <v>90.7</v>
      </c>
      <c r="J15" s="11">
        <v>90.2</v>
      </c>
      <c r="K15" s="181">
        <v>92</v>
      </c>
      <c r="L15" s="181">
        <v>95.1</v>
      </c>
      <c r="M15" s="181">
        <v>98</v>
      </c>
      <c r="N15" s="181"/>
      <c r="O15" s="11"/>
      <c r="P15" s="11"/>
      <c r="Q15" s="11"/>
      <c r="R15" s="11"/>
      <c r="S15" s="11"/>
      <c r="T15" s="223"/>
      <c r="U15" s="24"/>
    </row>
    <row r="16" spans="1:21" ht="19.149999999999999" customHeight="1">
      <c r="A16" s="476">
        <v>9</v>
      </c>
      <c r="B16" s="295" t="s">
        <v>63</v>
      </c>
      <c r="C16" s="296" t="s">
        <v>64</v>
      </c>
      <c r="D16" s="11">
        <v>102.2016</v>
      </c>
      <c r="E16" s="11">
        <v>96.621700000000004</v>
      </c>
      <c r="F16" s="11">
        <v>86.353899999999996</v>
      </c>
      <c r="G16" s="11">
        <v>84.5</v>
      </c>
      <c r="H16" s="223">
        <v>80.3</v>
      </c>
      <c r="I16" s="11">
        <v>84.3</v>
      </c>
      <c r="J16" s="11">
        <v>78.5</v>
      </c>
      <c r="K16" s="181">
        <v>78.5</v>
      </c>
      <c r="L16" s="181">
        <v>85.8</v>
      </c>
      <c r="M16" s="181">
        <v>79</v>
      </c>
      <c r="N16" s="181">
        <v>79.2</v>
      </c>
      <c r="O16" s="11"/>
      <c r="P16" s="11"/>
      <c r="Q16" s="11"/>
      <c r="R16" s="11"/>
      <c r="S16" s="11"/>
      <c r="T16" s="223"/>
      <c r="U16" s="24"/>
    </row>
    <row r="17" spans="1:21" ht="19.149999999999999" customHeight="1">
      <c r="A17" s="476">
        <v>10</v>
      </c>
      <c r="B17" s="295" t="s">
        <v>55</v>
      </c>
      <c r="C17" s="296" t="s">
        <v>56</v>
      </c>
      <c r="D17" s="11">
        <v>121.5</v>
      </c>
      <c r="E17" s="11">
        <v>113.2</v>
      </c>
      <c r="F17" s="11">
        <v>88.9</v>
      </c>
      <c r="G17" s="11">
        <v>87.2</v>
      </c>
      <c r="H17" s="223">
        <v>88.3</v>
      </c>
      <c r="I17" s="11">
        <v>91.2</v>
      </c>
      <c r="J17" s="11">
        <v>94.7</v>
      </c>
      <c r="K17" s="181">
        <v>94.9</v>
      </c>
      <c r="L17" s="181"/>
      <c r="M17" s="181"/>
      <c r="N17" s="181"/>
      <c r="O17" s="11"/>
      <c r="P17" s="11"/>
      <c r="Q17" s="11"/>
      <c r="R17" s="11"/>
      <c r="S17" s="11"/>
      <c r="T17" s="223"/>
      <c r="U17" s="24"/>
    </row>
    <row r="18" spans="1:21" ht="19.149999999999999" customHeight="1">
      <c r="A18" s="476">
        <v>11</v>
      </c>
      <c r="B18" s="295" t="s">
        <v>65</v>
      </c>
      <c r="C18" s="296" t="s">
        <v>66</v>
      </c>
      <c r="D18" s="11">
        <v>119.6</v>
      </c>
      <c r="E18" s="11">
        <v>111</v>
      </c>
      <c r="F18" s="11">
        <v>128.19999999999999</v>
      </c>
      <c r="G18" s="11">
        <v>117.2</v>
      </c>
      <c r="H18" s="223">
        <v>119.9</v>
      </c>
      <c r="I18" s="11">
        <v>123</v>
      </c>
      <c r="J18" s="11">
        <v>122.4</v>
      </c>
      <c r="K18" s="181">
        <v>123.3</v>
      </c>
      <c r="L18" s="181">
        <v>126.1</v>
      </c>
      <c r="M18" s="181">
        <v>128.30000000000001</v>
      </c>
      <c r="N18" s="181"/>
      <c r="O18" s="11"/>
      <c r="P18" s="11"/>
      <c r="Q18" s="11"/>
      <c r="R18" s="11"/>
      <c r="S18" s="11"/>
      <c r="T18" s="223"/>
      <c r="U18" s="24"/>
    </row>
    <row r="19" spans="1:21" ht="86.25" customHeight="1">
      <c r="A19" s="477">
        <v>12</v>
      </c>
      <c r="B19" s="297" t="s">
        <v>102</v>
      </c>
      <c r="C19" s="298" t="s">
        <v>103</v>
      </c>
      <c r="D19" s="299"/>
      <c r="E19" s="299"/>
      <c r="F19" s="299"/>
      <c r="G19" s="299"/>
      <c r="H19" s="300"/>
      <c r="I19" s="299"/>
      <c r="J19" s="299"/>
      <c r="K19" s="301"/>
      <c r="L19" s="301"/>
      <c r="M19" s="301"/>
      <c r="N19" s="301"/>
      <c r="O19" s="299"/>
      <c r="P19" s="299"/>
      <c r="Q19" s="299"/>
      <c r="R19" s="299"/>
      <c r="S19" s="299"/>
      <c r="T19" s="301"/>
      <c r="U19" s="482" t="s">
        <v>137</v>
      </c>
    </row>
    <row r="20" spans="1:21" ht="19.149999999999999" hidden="1" customHeight="1">
      <c r="A20" s="229"/>
      <c r="B20" s="80"/>
      <c r="C20" s="174"/>
      <c r="D20" s="11"/>
      <c r="E20" s="11"/>
      <c r="F20" s="11"/>
      <c r="G20" s="11"/>
      <c r="H20" s="11"/>
      <c r="I20" s="11"/>
      <c r="J20" s="11"/>
      <c r="K20" s="11"/>
      <c r="L20" s="11"/>
      <c r="M20" s="11"/>
      <c r="N20" s="11"/>
      <c r="O20" s="11"/>
      <c r="P20" s="11"/>
      <c r="Q20" s="11"/>
      <c r="R20" s="11"/>
      <c r="S20" s="11"/>
      <c r="T20" s="223"/>
      <c r="U20" s="24"/>
    </row>
    <row r="21" spans="1:21" ht="19.149999999999999" hidden="1" customHeight="1">
      <c r="A21" s="229"/>
      <c r="B21" s="80"/>
      <c r="C21" s="174"/>
      <c r="D21" s="11"/>
      <c r="E21" s="11"/>
      <c r="F21" s="11"/>
      <c r="G21" s="11"/>
      <c r="H21" s="11"/>
      <c r="I21" s="11"/>
      <c r="J21" s="11"/>
      <c r="K21" s="11"/>
      <c r="L21" s="11"/>
      <c r="M21" s="11"/>
      <c r="N21" s="11"/>
      <c r="O21" s="11"/>
      <c r="P21" s="11"/>
      <c r="Q21" s="11"/>
      <c r="R21" s="11"/>
      <c r="S21" s="11"/>
      <c r="T21" s="223"/>
      <c r="U21" s="24"/>
    </row>
    <row r="22" spans="1:21" ht="19.149999999999999" hidden="1" customHeight="1">
      <c r="A22" s="229"/>
      <c r="B22" s="80"/>
      <c r="C22" s="174"/>
      <c r="D22" s="11"/>
      <c r="E22" s="11"/>
      <c r="F22" s="11"/>
      <c r="G22" s="11"/>
      <c r="H22" s="11"/>
      <c r="I22" s="11"/>
      <c r="J22" s="11"/>
      <c r="K22" s="11"/>
      <c r="L22" s="11"/>
      <c r="M22" s="11"/>
      <c r="N22" s="11"/>
      <c r="O22" s="11"/>
      <c r="P22" s="11"/>
      <c r="Q22" s="11"/>
      <c r="R22" s="11"/>
      <c r="S22" s="11"/>
      <c r="T22" s="223"/>
      <c r="U22" s="24"/>
    </row>
    <row r="23" spans="1:21" ht="19.149999999999999" hidden="1" customHeight="1">
      <c r="A23" s="229"/>
      <c r="B23" s="80"/>
      <c r="C23" s="174"/>
      <c r="D23" s="11"/>
      <c r="E23" s="11"/>
      <c r="F23" s="11"/>
      <c r="G23" s="11"/>
      <c r="H23" s="11"/>
      <c r="I23" s="11"/>
      <c r="J23" s="11"/>
      <c r="K23" s="11"/>
      <c r="L23" s="11"/>
      <c r="M23" s="11"/>
      <c r="N23" s="11"/>
      <c r="O23" s="11"/>
      <c r="P23" s="11"/>
      <c r="Q23" s="11"/>
      <c r="R23" s="11"/>
      <c r="S23" s="11"/>
      <c r="T23" s="223"/>
      <c r="U23" s="24"/>
    </row>
    <row r="24" spans="1:21" ht="19.149999999999999" hidden="1" customHeight="1">
      <c r="A24" s="229"/>
      <c r="B24" s="80"/>
      <c r="C24" s="174"/>
      <c r="D24" s="11"/>
      <c r="E24" s="11"/>
      <c r="F24" s="11"/>
      <c r="G24" s="11"/>
      <c r="H24" s="11"/>
      <c r="I24" s="11"/>
      <c r="J24" s="11"/>
      <c r="K24" s="11"/>
      <c r="L24" s="11"/>
      <c r="M24" s="11"/>
      <c r="N24" s="11"/>
      <c r="O24" s="11"/>
      <c r="P24" s="11"/>
      <c r="Q24" s="11"/>
      <c r="R24" s="11"/>
      <c r="S24" s="11"/>
      <c r="T24" s="223"/>
      <c r="U24" s="24"/>
    </row>
    <row r="25" spans="1:21" ht="19.149999999999999" hidden="1" customHeight="1">
      <c r="A25" s="229"/>
      <c r="B25" s="80"/>
      <c r="C25" s="174"/>
      <c r="D25" s="11"/>
      <c r="E25" s="11"/>
      <c r="F25" s="11"/>
      <c r="G25" s="11"/>
      <c r="H25" s="11"/>
      <c r="I25" s="11"/>
      <c r="J25" s="11"/>
      <c r="K25" s="11"/>
      <c r="L25" s="11"/>
      <c r="M25" s="11"/>
      <c r="N25" s="11"/>
      <c r="O25" s="11"/>
      <c r="P25" s="11"/>
      <c r="Q25" s="11"/>
      <c r="R25" s="11"/>
      <c r="S25" s="11"/>
      <c r="T25" s="223"/>
      <c r="U25" s="24"/>
    </row>
    <row r="26" spans="1:21" ht="19.149999999999999" hidden="1" customHeight="1">
      <c r="A26" s="229"/>
      <c r="B26" s="80"/>
      <c r="C26" s="174"/>
      <c r="D26" s="11"/>
      <c r="E26" s="11"/>
      <c r="F26" s="11"/>
      <c r="G26" s="11"/>
      <c r="H26" s="11"/>
      <c r="I26" s="11"/>
      <c r="J26" s="11"/>
      <c r="K26" s="11"/>
      <c r="L26" s="11"/>
      <c r="M26" s="11"/>
      <c r="N26" s="11"/>
      <c r="O26" s="11"/>
      <c r="P26" s="11"/>
      <c r="Q26" s="11"/>
      <c r="R26" s="11"/>
      <c r="S26" s="11"/>
      <c r="T26" s="223"/>
      <c r="U26" s="24"/>
    </row>
    <row r="27" spans="1:21" ht="19.149999999999999" hidden="1" customHeight="1">
      <c r="A27" s="229"/>
      <c r="B27" s="80"/>
      <c r="C27" s="174"/>
      <c r="D27" s="11"/>
      <c r="E27" s="11"/>
      <c r="F27" s="11"/>
      <c r="G27" s="11"/>
      <c r="H27" s="11"/>
      <c r="I27" s="11"/>
      <c r="J27" s="11"/>
      <c r="K27" s="11"/>
      <c r="L27" s="11"/>
      <c r="M27" s="11"/>
      <c r="N27" s="11"/>
      <c r="O27" s="11"/>
      <c r="P27" s="11"/>
      <c r="Q27" s="11"/>
      <c r="R27" s="11"/>
      <c r="S27" s="11"/>
      <c r="T27" s="223"/>
      <c r="U27" s="24"/>
    </row>
    <row r="28" spans="1:21" ht="19.149999999999999" hidden="1" customHeight="1">
      <c r="A28" s="229"/>
      <c r="B28" s="80"/>
      <c r="C28" s="174"/>
      <c r="D28" s="11"/>
      <c r="E28" s="11"/>
      <c r="F28" s="11"/>
      <c r="G28" s="11"/>
      <c r="H28" s="11"/>
      <c r="I28" s="11"/>
      <c r="J28" s="11"/>
      <c r="K28" s="11"/>
      <c r="L28" s="11"/>
      <c r="M28" s="11"/>
      <c r="N28" s="11"/>
      <c r="O28" s="11"/>
      <c r="P28" s="11"/>
      <c r="Q28" s="11"/>
      <c r="R28" s="11"/>
      <c r="S28" s="11"/>
      <c r="T28" s="223"/>
      <c r="U28" s="24"/>
    </row>
    <row r="29" spans="1:21" ht="19.149999999999999" hidden="1" customHeight="1">
      <c r="A29" s="229"/>
      <c r="B29" s="80"/>
      <c r="C29" s="174"/>
      <c r="D29" s="11"/>
      <c r="E29" s="11"/>
      <c r="F29" s="11"/>
      <c r="G29" s="11"/>
      <c r="H29" s="11"/>
      <c r="I29" s="11"/>
      <c r="J29" s="11"/>
      <c r="K29" s="11"/>
      <c r="L29" s="11"/>
      <c r="M29" s="11"/>
      <c r="N29" s="11"/>
      <c r="O29" s="11"/>
      <c r="P29" s="11"/>
      <c r="Q29" s="11"/>
      <c r="R29" s="11"/>
      <c r="S29" s="11"/>
      <c r="T29" s="223"/>
      <c r="U29" s="24"/>
    </row>
    <row r="30" spans="1:21" ht="19.149999999999999" hidden="1" customHeight="1">
      <c r="A30" s="229"/>
      <c r="B30" s="80"/>
      <c r="C30" s="174"/>
      <c r="D30" s="11"/>
      <c r="E30" s="11"/>
      <c r="F30" s="11"/>
      <c r="G30" s="11"/>
      <c r="H30" s="11"/>
      <c r="I30" s="11"/>
      <c r="J30" s="11"/>
      <c r="K30" s="11"/>
      <c r="L30" s="11"/>
      <c r="M30" s="11"/>
      <c r="N30" s="11"/>
      <c r="O30" s="11"/>
      <c r="P30" s="11"/>
      <c r="Q30" s="11"/>
      <c r="R30" s="11"/>
      <c r="S30" s="11"/>
      <c r="T30" s="223"/>
      <c r="U30" s="24"/>
    </row>
    <row r="31" spans="1:21" ht="19.149999999999999" hidden="1" customHeight="1">
      <c r="A31" s="229"/>
      <c r="B31" s="80"/>
      <c r="C31" s="174"/>
      <c r="D31" s="11"/>
      <c r="E31" s="11"/>
      <c r="F31" s="11"/>
      <c r="G31" s="11"/>
      <c r="H31" s="11"/>
      <c r="I31" s="11"/>
      <c r="J31" s="11"/>
      <c r="K31" s="11"/>
      <c r="L31" s="11"/>
      <c r="M31" s="11"/>
      <c r="N31" s="11"/>
      <c r="O31" s="11"/>
      <c r="P31" s="11"/>
      <c r="Q31" s="11"/>
      <c r="R31" s="11"/>
      <c r="S31" s="11"/>
      <c r="T31" s="223"/>
      <c r="U31" s="24"/>
    </row>
    <row r="32" spans="1:21" ht="19.149999999999999" hidden="1" customHeight="1">
      <c r="A32" s="229"/>
      <c r="B32" s="80"/>
      <c r="C32" s="174"/>
      <c r="D32" s="11"/>
      <c r="E32" s="11"/>
      <c r="F32" s="11"/>
      <c r="G32" s="11"/>
      <c r="H32" s="11"/>
      <c r="I32" s="11"/>
      <c r="J32" s="11"/>
      <c r="K32" s="11"/>
      <c r="L32" s="11"/>
      <c r="M32" s="11"/>
      <c r="N32" s="11"/>
      <c r="O32" s="11"/>
      <c r="P32" s="11"/>
      <c r="Q32" s="11"/>
      <c r="R32" s="11"/>
      <c r="S32" s="11"/>
      <c r="T32" s="223"/>
      <c r="U32" s="24"/>
    </row>
    <row r="33" spans="1:21" ht="19.149999999999999" hidden="1" customHeight="1">
      <c r="A33" s="229"/>
      <c r="B33" s="80"/>
      <c r="C33" s="174"/>
      <c r="D33" s="11"/>
      <c r="E33" s="11"/>
      <c r="F33" s="11"/>
      <c r="G33" s="11"/>
      <c r="H33" s="11"/>
      <c r="I33" s="11"/>
      <c r="J33" s="11"/>
      <c r="K33" s="11"/>
      <c r="L33" s="11"/>
      <c r="M33" s="11"/>
      <c r="N33" s="11"/>
      <c r="O33" s="11"/>
      <c r="P33" s="11"/>
      <c r="Q33" s="11"/>
      <c r="R33" s="11"/>
      <c r="S33" s="11"/>
      <c r="T33" s="223"/>
      <c r="U33" s="24"/>
    </row>
    <row r="34" spans="1:21" ht="19.149999999999999" hidden="1" customHeight="1">
      <c r="A34" s="229"/>
      <c r="B34" s="80"/>
      <c r="C34" s="174"/>
      <c r="D34" s="11"/>
      <c r="E34" s="11"/>
      <c r="F34" s="11"/>
      <c r="G34" s="11"/>
      <c r="H34" s="11"/>
      <c r="I34" s="11"/>
      <c r="J34" s="11"/>
      <c r="K34" s="11"/>
      <c r="L34" s="11"/>
      <c r="M34" s="11"/>
      <c r="N34" s="11"/>
      <c r="O34" s="11"/>
      <c r="P34" s="11"/>
      <c r="Q34" s="11"/>
      <c r="R34" s="11"/>
      <c r="S34" s="11"/>
      <c r="T34" s="223"/>
      <c r="U34" s="24"/>
    </row>
    <row r="35" spans="1:21" ht="19.149999999999999" hidden="1" customHeight="1">
      <c r="A35" s="229"/>
      <c r="B35" s="80"/>
      <c r="C35" s="174"/>
      <c r="D35" s="11"/>
      <c r="E35" s="11"/>
      <c r="F35" s="11"/>
      <c r="G35" s="11"/>
      <c r="H35" s="11"/>
      <c r="I35" s="11"/>
      <c r="J35" s="11"/>
      <c r="K35" s="11"/>
      <c r="L35" s="11"/>
      <c r="M35" s="11"/>
      <c r="N35" s="11"/>
      <c r="O35" s="11"/>
      <c r="P35" s="11"/>
      <c r="Q35" s="11"/>
      <c r="R35" s="11"/>
      <c r="S35" s="11"/>
      <c r="T35" s="223"/>
      <c r="U35" s="24"/>
    </row>
    <row r="36" spans="1:21" ht="19.149999999999999" hidden="1" customHeight="1">
      <c r="A36" s="229"/>
      <c r="B36" s="81"/>
      <c r="C36" s="175"/>
      <c r="D36" s="11"/>
      <c r="E36" s="11"/>
      <c r="F36" s="11"/>
      <c r="G36" s="11"/>
      <c r="H36" s="11"/>
      <c r="I36" s="11"/>
      <c r="J36" s="11"/>
      <c r="K36" s="11"/>
      <c r="L36" s="11"/>
      <c r="M36" s="11"/>
      <c r="N36" s="11"/>
      <c r="O36" s="11"/>
      <c r="P36" s="11"/>
      <c r="Q36" s="11"/>
      <c r="R36" s="11"/>
      <c r="S36" s="11"/>
      <c r="T36" s="181"/>
      <c r="U36" s="24"/>
    </row>
    <row r="37" spans="1:21" ht="19.149999999999999" hidden="1" customHeight="1">
      <c r="A37" s="229"/>
      <c r="B37" s="82"/>
      <c r="C37" s="176"/>
      <c r="D37" s="11"/>
      <c r="E37" s="11"/>
      <c r="F37" s="11"/>
      <c r="G37" s="11"/>
      <c r="H37" s="11"/>
      <c r="I37" s="11"/>
      <c r="J37" s="11"/>
      <c r="K37" s="11"/>
      <c r="L37" s="11"/>
      <c r="M37" s="11"/>
      <c r="N37" s="11"/>
      <c r="O37" s="11"/>
      <c r="P37" s="11"/>
      <c r="Q37" s="11"/>
      <c r="R37" s="11"/>
      <c r="S37" s="11"/>
      <c r="T37" s="181"/>
      <c r="U37" s="24"/>
    </row>
    <row r="38" spans="1:21" ht="19.149999999999999" hidden="1" customHeight="1">
      <c r="A38" s="229"/>
      <c r="B38" s="82"/>
      <c r="C38" s="176"/>
      <c r="D38" s="11"/>
      <c r="E38" s="45"/>
      <c r="F38" s="11"/>
      <c r="G38" s="45"/>
      <c r="H38" s="11"/>
      <c r="I38" s="11"/>
      <c r="J38" s="45"/>
      <c r="K38" s="45"/>
      <c r="L38" s="45"/>
      <c r="M38" s="11"/>
      <c r="N38" s="11"/>
      <c r="O38" s="45"/>
      <c r="P38" s="45"/>
      <c r="Q38" s="45"/>
      <c r="R38" s="11"/>
      <c r="S38" s="45"/>
      <c r="T38" s="181"/>
      <c r="U38" s="83"/>
    </row>
    <row r="39" spans="1:21" ht="19.149999999999999" hidden="1" customHeight="1">
      <c r="A39" s="183"/>
      <c r="B39" s="82"/>
      <c r="C39" s="176"/>
      <c r="D39" s="11"/>
      <c r="E39" s="45"/>
      <c r="F39" s="11"/>
      <c r="G39" s="45"/>
      <c r="H39" s="11"/>
      <c r="I39" s="11"/>
      <c r="J39" s="45"/>
      <c r="K39" s="45"/>
      <c r="L39" s="45"/>
      <c r="M39" s="11"/>
      <c r="N39" s="11"/>
      <c r="O39" s="45"/>
      <c r="P39" s="45"/>
      <c r="Q39" s="45"/>
      <c r="R39" s="11"/>
      <c r="S39" s="45"/>
      <c r="T39" s="181"/>
      <c r="U39" s="83"/>
    </row>
    <row r="40" spans="1:21" ht="19.149999999999999" hidden="1" customHeight="1">
      <c r="A40" s="229"/>
      <c r="B40" s="82"/>
      <c r="C40" s="176"/>
      <c r="D40" s="11"/>
      <c r="E40" s="45"/>
      <c r="F40" s="11"/>
      <c r="G40" s="45"/>
      <c r="H40" s="11"/>
      <c r="I40" s="11"/>
      <c r="J40" s="45"/>
      <c r="K40" s="45"/>
      <c r="L40" s="45"/>
      <c r="M40" s="11"/>
      <c r="N40" s="11"/>
      <c r="O40" s="45"/>
      <c r="P40" s="45"/>
      <c r="Q40" s="45"/>
      <c r="R40" s="11"/>
      <c r="S40" s="45"/>
      <c r="T40" s="181"/>
      <c r="U40" s="83"/>
    </row>
    <row r="41" spans="1:21" ht="19.149999999999999" hidden="1" customHeight="1">
      <c r="A41" s="229"/>
      <c r="B41" s="82"/>
      <c r="C41" s="176"/>
      <c r="D41" s="11"/>
      <c r="E41" s="45"/>
      <c r="F41" s="11"/>
      <c r="G41" s="45"/>
      <c r="H41" s="11"/>
      <c r="I41" s="11"/>
      <c r="J41" s="45"/>
      <c r="K41" s="45"/>
      <c r="L41" s="45"/>
      <c r="M41" s="11"/>
      <c r="N41" s="11"/>
      <c r="O41" s="45"/>
      <c r="P41" s="45"/>
      <c r="Q41" s="45"/>
      <c r="R41" s="11"/>
      <c r="S41" s="45"/>
      <c r="T41" s="181"/>
      <c r="U41" s="83"/>
    </row>
    <row r="42" spans="1:21" ht="19.149999999999999" hidden="1" customHeight="1">
      <c r="A42" s="229"/>
      <c r="B42" s="82"/>
      <c r="C42" s="176"/>
      <c r="D42" s="11"/>
      <c r="E42" s="45"/>
      <c r="F42" s="11"/>
      <c r="G42" s="45"/>
      <c r="H42" s="11"/>
      <c r="I42" s="11"/>
      <c r="J42" s="45"/>
      <c r="K42" s="45"/>
      <c r="L42" s="45"/>
      <c r="M42" s="11"/>
      <c r="N42" s="11"/>
      <c r="O42" s="45"/>
      <c r="P42" s="45"/>
      <c r="Q42" s="45"/>
      <c r="R42" s="11"/>
      <c r="S42" s="45"/>
      <c r="T42" s="181"/>
      <c r="U42" s="83"/>
    </row>
    <row r="43" spans="1:21" ht="19.149999999999999" hidden="1" customHeight="1">
      <c r="A43" s="229"/>
      <c r="B43" s="82"/>
      <c r="C43" s="176"/>
      <c r="D43" s="11"/>
      <c r="E43" s="45"/>
      <c r="F43" s="11"/>
      <c r="G43" s="45"/>
      <c r="H43" s="11"/>
      <c r="I43" s="11"/>
      <c r="J43" s="45"/>
      <c r="K43" s="45"/>
      <c r="L43" s="45"/>
      <c r="M43" s="11"/>
      <c r="N43" s="11"/>
      <c r="O43" s="45"/>
      <c r="P43" s="45"/>
      <c r="Q43" s="45"/>
      <c r="R43" s="11"/>
      <c r="S43" s="45"/>
      <c r="T43" s="181"/>
      <c r="U43" s="83"/>
    </row>
    <row r="44" spans="1:21" ht="19.149999999999999" hidden="1" customHeight="1">
      <c r="A44" s="229"/>
      <c r="B44" s="82"/>
      <c r="C44" s="176"/>
      <c r="D44" s="11"/>
      <c r="E44" s="45"/>
      <c r="F44" s="11"/>
      <c r="G44" s="45"/>
      <c r="H44" s="11"/>
      <c r="I44" s="11"/>
      <c r="J44" s="45"/>
      <c r="K44" s="45"/>
      <c r="L44" s="45"/>
      <c r="M44" s="11"/>
      <c r="N44" s="11"/>
      <c r="O44" s="45"/>
      <c r="P44" s="45"/>
      <c r="Q44" s="45"/>
      <c r="R44" s="11"/>
      <c r="S44" s="45"/>
      <c r="T44" s="181"/>
      <c r="U44" s="83"/>
    </row>
    <row r="45" spans="1:21" ht="19.149999999999999" hidden="1" customHeight="1">
      <c r="A45" s="229"/>
      <c r="B45" s="82"/>
      <c r="C45" s="176"/>
      <c r="D45" s="11"/>
      <c r="E45" s="45"/>
      <c r="F45" s="11"/>
      <c r="G45" s="45"/>
      <c r="H45" s="11"/>
      <c r="I45" s="11"/>
      <c r="J45" s="45"/>
      <c r="K45" s="45"/>
      <c r="L45" s="45"/>
      <c r="M45" s="11"/>
      <c r="N45" s="11"/>
      <c r="O45" s="45"/>
      <c r="P45" s="45"/>
      <c r="Q45" s="45"/>
      <c r="R45" s="11"/>
      <c r="S45" s="45"/>
      <c r="T45" s="181"/>
      <c r="U45" s="83"/>
    </row>
    <row r="46" spans="1:21" ht="19.149999999999999" hidden="1" customHeight="1">
      <c r="A46" s="229"/>
      <c r="B46" s="82"/>
      <c r="C46" s="176"/>
      <c r="D46" s="11"/>
      <c r="E46" s="45"/>
      <c r="F46" s="11"/>
      <c r="G46" s="45"/>
      <c r="H46" s="11"/>
      <c r="I46" s="11"/>
      <c r="J46" s="45"/>
      <c r="K46" s="45"/>
      <c r="L46" s="45"/>
      <c r="M46" s="11"/>
      <c r="N46" s="11"/>
      <c r="O46" s="45"/>
      <c r="P46" s="45"/>
      <c r="Q46" s="45"/>
      <c r="R46" s="11"/>
      <c r="S46" s="45"/>
      <c r="T46" s="181"/>
      <c r="U46" s="83"/>
    </row>
    <row r="47" spans="1:21" ht="19.149999999999999" hidden="1" customHeight="1">
      <c r="A47" s="229"/>
      <c r="B47" s="82"/>
      <c r="C47" s="176"/>
      <c r="D47" s="11"/>
      <c r="E47" s="45"/>
      <c r="F47" s="11"/>
      <c r="G47" s="45"/>
      <c r="H47" s="11"/>
      <c r="I47" s="11"/>
      <c r="J47" s="45"/>
      <c r="K47" s="45"/>
      <c r="L47" s="45"/>
      <c r="M47" s="11"/>
      <c r="N47" s="11"/>
      <c r="O47" s="45"/>
      <c r="P47" s="45"/>
      <c r="Q47" s="45"/>
      <c r="R47" s="11"/>
      <c r="S47" s="45"/>
      <c r="T47" s="181"/>
      <c r="U47" s="83"/>
    </row>
    <row r="48" spans="1:21" ht="19.149999999999999" hidden="1" customHeight="1">
      <c r="A48" s="229"/>
      <c r="B48" s="82"/>
      <c r="C48" s="176"/>
      <c r="D48" s="11"/>
      <c r="E48" s="45"/>
      <c r="F48" s="11"/>
      <c r="G48" s="45"/>
      <c r="H48" s="11"/>
      <c r="I48" s="11"/>
      <c r="J48" s="45"/>
      <c r="K48" s="45"/>
      <c r="L48" s="45"/>
      <c r="M48" s="11"/>
      <c r="N48" s="11"/>
      <c r="O48" s="45"/>
      <c r="P48" s="45"/>
      <c r="Q48" s="45"/>
      <c r="R48" s="11"/>
      <c r="S48" s="45"/>
      <c r="T48" s="181"/>
      <c r="U48" s="83"/>
    </row>
    <row r="49" spans="1:21" ht="19.149999999999999" hidden="1" customHeight="1">
      <c r="A49" s="61"/>
      <c r="B49" s="82"/>
      <c r="C49" s="176"/>
      <c r="D49" s="11"/>
      <c r="E49" s="11"/>
      <c r="F49" s="11"/>
      <c r="G49" s="11"/>
      <c r="H49" s="11"/>
      <c r="I49" s="11"/>
      <c r="J49" s="11"/>
      <c r="K49" s="11"/>
      <c r="L49" s="11"/>
      <c r="M49" s="11"/>
      <c r="N49" s="11"/>
      <c r="O49" s="11"/>
      <c r="P49" s="11"/>
      <c r="Q49" s="11"/>
      <c r="R49" s="11"/>
      <c r="S49" s="11"/>
      <c r="T49" s="181"/>
      <c r="U49" s="24"/>
    </row>
    <row r="50" spans="1:21" ht="19.149999999999999" hidden="1" customHeight="1">
      <c r="A50" s="61"/>
      <c r="B50" s="82"/>
      <c r="C50" s="176"/>
      <c r="D50" s="11"/>
      <c r="E50" s="11"/>
      <c r="F50" s="11"/>
      <c r="G50" s="11"/>
      <c r="H50" s="11"/>
      <c r="I50" s="11"/>
      <c r="J50" s="11"/>
      <c r="K50" s="11"/>
      <c r="L50" s="11"/>
      <c r="M50" s="11"/>
      <c r="N50" s="11"/>
      <c r="O50" s="11"/>
      <c r="P50" s="11"/>
      <c r="Q50" s="11"/>
      <c r="R50" s="11"/>
      <c r="S50" s="11"/>
      <c r="T50" s="181"/>
      <c r="U50" s="24"/>
    </row>
    <row r="51" spans="1:21" ht="19.149999999999999" hidden="1" customHeight="1">
      <c r="A51" s="61"/>
      <c r="B51" s="82"/>
      <c r="C51" s="176"/>
      <c r="D51" s="11"/>
      <c r="E51" s="11"/>
      <c r="F51" s="11"/>
      <c r="G51" s="11"/>
      <c r="H51" s="11"/>
      <c r="I51" s="11"/>
      <c r="J51" s="11"/>
      <c r="K51" s="11"/>
      <c r="L51" s="11"/>
      <c r="M51" s="11"/>
      <c r="N51" s="11"/>
      <c r="O51" s="11"/>
      <c r="P51" s="11"/>
      <c r="Q51" s="11"/>
      <c r="R51" s="11"/>
      <c r="S51" s="11"/>
      <c r="T51" s="181"/>
      <c r="U51" s="24"/>
    </row>
    <row r="52" spans="1:21" ht="19.149999999999999" hidden="1" customHeight="1">
      <c r="A52" s="61"/>
      <c r="B52" s="82"/>
      <c r="C52" s="176"/>
      <c r="D52" s="11"/>
      <c r="E52" s="11"/>
      <c r="F52" s="11"/>
      <c r="G52" s="11"/>
      <c r="H52" s="11"/>
      <c r="I52" s="11"/>
      <c r="J52" s="11"/>
      <c r="K52" s="11"/>
      <c r="L52" s="11"/>
      <c r="M52" s="11"/>
      <c r="N52" s="11"/>
      <c r="O52" s="11"/>
      <c r="P52" s="11"/>
      <c r="Q52" s="11"/>
      <c r="R52" s="11"/>
      <c r="S52" s="11"/>
      <c r="T52" s="181"/>
      <c r="U52" s="24"/>
    </row>
    <row r="53" spans="1:21" ht="19.149999999999999" hidden="1" customHeight="1">
      <c r="A53" s="61"/>
      <c r="B53" s="82"/>
      <c r="C53" s="176"/>
      <c r="D53" s="11"/>
      <c r="E53" s="45"/>
      <c r="F53" s="11"/>
      <c r="G53" s="45"/>
      <c r="H53" s="45"/>
      <c r="I53" s="11"/>
      <c r="J53" s="45"/>
      <c r="K53" s="45"/>
      <c r="L53" s="45"/>
      <c r="M53" s="45"/>
      <c r="N53" s="11"/>
      <c r="O53" s="45"/>
      <c r="P53" s="45"/>
      <c r="Q53" s="45"/>
      <c r="R53" s="45"/>
      <c r="S53" s="45"/>
      <c r="T53" s="181"/>
      <c r="U53" s="24"/>
    </row>
    <row r="54" spans="1:21" ht="19.149999999999999" hidden="1" customHeight="1">
      <c r="A54" s="61"/>
      <c r="B54" s="84"/>
      <c r="C54" s="177"/>
      <c r="D54" s="11"/>
      <c r="E54" s="11"/>
      <c r="F54" s="11"/>
      <c r="G54" s="11"/>
      <c r="H54" s="11"/>
      <c r="I54" s="11"/>
      <c r="J54" s="11"/>
      <c r="K54" s="11"/>
      <c r="L54" s="11"/>
      <c r="M54" s="11"/>
      <c r="N54" s="11"/>
      <c r="O54" s="11"/>
      <c r="P54" s="11"/>
      <c r="Q54" s="11"/>
      <c r="R54" s="11"/>
      <c r="S54" s="11"/>
      <c r="T54" s="181"/>
      <c r="U54" s="24"/>
    </row>
    <row r="55" spans="1:21" ht="19.149999999999999" hidden="1" customHeight="1">
      <c r="A55" s="85"/>
      <c r="B55" s="84"/>
      <c r="C55" s="177"/>
      <c r="D55" s="86"/>
      <c r="E55" s="86"/>
      <c r="F55" s="86"/>
      <c r="G55" s="86"/>
      <c r="H55" s="86"/>
      <c r="I55" s="86"/>
      <c r="J55" s="86"/>
      <c r="K55" s="86"/>
      <c r="L55" s="86"/>
      <c r="M55" s="86"/>
      <c r="N55" s="86"/>
      <c r="O55" s="86"/>
      <c r="P55" s="86"/>
      <c r="Q55" s="86"/>
      <c r="R55" s="86"/>
      <c r="S55" s="86"/>
      <c r="T55" s="181"/>
      <c r="U55" s="87"/>
    </row>
    <row r="56" spans="1:21" ht="19.149999999999999" hidden="1" customHeight="1">
      <c r="A56" s="61"/>
      <c r="B56" s="82"/>
      <c r="C56" s="176"/>
      <c r="D56" s="11"/>
      <c r="E56" s="11"/>
      <c r="F56" s="11"/>
      <c r="G56" s="11"/>
      <c r="H56" s="11"/>
      <c r="I56" s="11"/>
      <c r="J56" s="11"/>
      <c r="K56" s="11"/>
      <c r="L56" s="11"/>
      <c r="M56" s="11"/>
      <c r="N56" s="11"/>
      <c r="O56" s="11"/>
      <c r="P56" s="11"/>
      <c r="Q56" s="11"/>
      <c r="R56" s="11"/>
      <c r="S56" s="11"/>
      <c r="T56" s="181"/>
      <c r="U56" s="24"/>
    </row>
    <row r="57" spans="1:21" ht="21" hidden="1" customHeight="1">
      <c r="A57" s="88"/>
      <c r="B57" s="89"/>
      <c r="C57" s="178"/>
      <c r="D57" s="90"/>
      <c r="E57" s="91"/>
      <c r="F57" s="90"/>
      <c r="G57" s="91"/>
      <c r="H57" s="91"/>
      <c r="I57" s="90"/>
      <c r="J57" s="91"/>
      <c r="K57" s="91"/>
      <c r="L57" s="91"/>
      <c r="M57" s="91"/>
      <c r="N57" s="90"/>
      <c r="O57" s="91"/>
      <c r="P57" s="91"/>
      <c r="Q57" s="91"/>
      <c r="R57" s="91"/>
      <c r="S57" s="91"/>
      <c r="T57" s="180"/>
      <c r="U57" s="92"/>
    </row>
    <row r="58" spans="1:21" ht="13.5" customHeight="1"/>
    <row r="59" spans="1:21">
      <c r="A59" s="147"/>
      <c r="B59" s="485" t="s">
        <v>114</v>
      </c>
      <c r="C59" s="486"/>
      <c r="D59" s="486"/>
      <c r="E59" s="486"/>
      <c r="F59" s="486"/>
      <c r="G59" s="486"/>
      <c r="H59" s="486"/>
      <c r="I59" s="487"/>
    </row>
    <row r="60" spans="1:21" ht="23.25" customHeight="1">
      <c r="A60" s="93"/>
      <c r="B60" s="73"/>
      <c r="C60" s="73"/>
      <c r="E60" s="75"/>
      <c r="G60" s="75"/>
      <c r="J60" s="75"/>
      <c r="K60" s="75"/>
      <c r="L60" s="75"/>
      <c r="O60" s="75"/>
      <c r="P60" s="75"/>
      <c r="Q60" s="75"/>
      <c r="S60" s="75"/>
    </row>
    <row r="61" spans="1:21">
      <c r="A61" s="94"/>
      <c r="E61" s="95"/>
      <c r="G61" s="95"/>
      <c r="J61" s="95"/>
      <c r="K61" s="95"/>
      <c r="L61" s="95"/>
      <c r="O61" s="95"/>
      <c r="P61" s="95"/>
      <c r="Q61" s="95"/>
      <c r="S61" s="95"/>
    </row>
    <row r="62" spans="1:21">
      <c r="A62" s="542"/>
      <c r="B62" s="542"/>
      <c r="C62" s="228"/>
      <c r="D62" s="70"/>
      <c r="E62" s="71"/>
      <c r="F62" s="70"/>
      <c r="G62" s="71"/>
      <c r="I62" s="70"/>
      <c r="J62" s="71"/>
      <c r="K62" s="71"/>
      <c r="L62" s="71"/>
      <c r="N62" s="70"/>
      <c r="O62" s="71"/>
      <c r="P62" s="71"/>
      <c r="Q62" s="71"/>
      <c r="S62" s="71"/>
    </row>
    <row r="63" spans="1:21">
      <c r="A63" s="542"/>
      <c r="B63" s="542"/>
      <c r="C63" s="228"/>
      <c r="D63" s="70"/>
      <c r="E63" s="71"/>
      <c r="F63" s="70"/>
      <c r="G63" s="71"/>
      <c r="I63" s="70"/>
      <c r="J63" s="71"/>
      <c r="K63" s="71"/>
      <c r="L63" s="71"/>
      <c r="N63" s="70"/>
      <c r="O63" s="71"/>
      <c r="P63" s="71"/>
      <c r="Q63" s="71"/>
      <c r="S63" s="71"/>
    </row>
    <row r="65" spans="1:21">
      <c r="A65" s="531"/>
      <c r="B65" s="531"/>
      <c r="C65" s="531"/>
      <c r="D65" s="531"/>
      <c r="E65" s="531"/>
      <c r="F65" s="531"/>
      <c r="G65" s="531"/>
      <c r="H65" s="531"/>
      <c r="I65" s="531"/>
      <c r="J65" s="531"/>
      <c r="K65" s="531"/>
      <c r="L65" s="531"/>
      <c r="M65" s="531"/>
      <c r="N65" s="531"/>
      <c r="O65" s="531"/>
      <c r="P65" s="531"/>
      <c r="Q65" s="531"/>
      <c r="R65" s="531"/>
      <c r="S65" s="531"/>
      <c r="T65" s="531"/>
      <c r="U65" s="531"/>
    </row>
    <row r="66" spans="1:21">
      <c r="A66" s="53"/>
      <c r="D66" s="53"/>
      <c r="E66" s="53"/>
      <c r="F66" s="53"/>
      <c r="G66" s="53"/>
      <c r="I66" s="53"/>
      <c r="J66" s="53"/>
      <c r="K66" s="53"/>
      <c r="L66" s="53"/>
      <c r="N66" s="53"/>
      <c r="O66" s="53"/>
      <c r="P66" s="53"/>
      <c r="Q66" s="53"/>
      <c r="S66" s="53"/>
    </row>
    <row r="67" spans="1:21">
      <c r="A67" s="53"/>
      <c r="D67" s="53"/>
      <c r="E67" s="53"/>
      <c r="F67" s="53"/>
      <c r="G67" s="53"/>
      <c r="I67" s="53"/>
      <c r="J67" s="53"/>
      <c r="K67" s="53"/>
      <c r="L67" s="53"/>
      <c r="N67" s="53"/>
      <c r="O67" s="53"/>
      <c r="P67" s="53"/>
      <c r="Q67" s="53"/>
      <c r="S67" s="53"/>
    </row>
    <row r="68" spans="1:21">
      <c r="A68" s="53"/>
      <c r="D68" s="53"/>
      <c r="E68" s="53"/>
      <c r="F68" s="53"/>
      <c r="G68" s="53"/>
      <c r="I68" s="53"/>
      <c r="J68" s="53"/>
      <c r="K68" s="53"/>
      <c r="L68" s="53"/>
      <c r="N68" s="53"/>
      <c r="O68" s="53"/>
      <c r="P68" s="53"/>
      <c r="Q68" s="53"/>
      <c r="S68" s="53"/>
    </row>
    <row r="69" spans="1:21">
      <c r="A69" s="53"/>
      <c r="D69" s="53"/>
      <c r="E69" s="53"/>
      <c r="F69" s="53"/>
      <c r="G69" s="53"/>
      <c r="I69" s="53"/>
      <c r="J69" s="53"/>
      <c r="K69" s="53"/>
      <c r="L69" s="53"/>
      <c r="N69" s="53"/>
      <c r="O69" s="53"/>
      <c r="P69" s="53"/>
      <c r="Q69" s="53"/>
      <c r="S69" s="53"/>
    </row>
    <row r="70" spans="1:21">
      <c r="A70" s="53"/>
      <c r="D70" s="53"/>
      <c r="E70" s="53"/>
      <c r="F70" s="53"/>
      <c r="G70" s="53"/>
      <c r="I70" s="53"/>
      <c r="J70" s="53"/>
      <c r="K70" s="53"/>
      <c r="L70" s="53"/>
      <c r="N70" s="53"/>
      <c r="O70" s="53"/>
      <c r="P70" s="53"/>
      <c r="Q70" s="53"/>
      <c r="S70" s="53"/>
    </row>
    <row r="71" spans="1:21">
      <c r="A71" s="53"/>
      <c r="D71" s="53"/>
      <c r="E71" s="53"/>
      <c r="F71" s="53"/>
      <c r="G71" s="53"/>
      <c r="I71" s="53"/>
      <c r="J71" s="53"/>
      <c r="K71" s="53"/>
      <c r="L71" s="53"/>
      <c r="N71" s="53"/>
      <c r="O71" s="53"/>
      <c r="P71" s="53"/>
      <c r="Q71" s="53"/>
      <c r="S71" s="53"/>
    </row>
    <row r="72" spans="1:21">
      <c r="A72" s="53"/>
      <c r="D72" s="53"/>
      <c r="E72" s="53"/>
      <c r="F72" s="53"/>
      <c r="G72" s="53"/>
      <c r="I72" s="53"/>
      <c r="J72" s="53"/>
      <c r="K72" s="53"/>
      <c r="L72" s="53"/>
      <c r="N72" s="53"/>
      <c r="O72" s="53"/>
      <c r="P72" s="53"/>
      <c r="Q72" s="53"/>
      <c r="S72" s="53"/>
    </row>
    <row r="73" spans="1:21">
      <c r="A73" s="53"/>
      <c r="D73" s="53"/>
      <c r="E73" s="53"/>
      <c r="F73" s="53"/>
      <c r="G73" s="53"/>
      <c r="I73" s="53"/>
      <c r="J73" s="53"/>
      <c r="K73" s="53"/>
      <c r="L73" s="53"/>
      <c r="N73" s="53"/>
      <c r="O73" s="53"/>
      <c r="P73" s="53"/>
      <c r="Q73" s="53"/>
      <c r="S73" s="53"/>
    </row>
    <row r="74" spans="1:21">
      <c r="A74" s="53"/>
      <c r="D74" s="53"/>
      <c r="E74" s="53"/>
      <c r="F74" s="53"/>
      <c r="G74" s="53"/>
      <c r="I74" s="53"/>
      <c r="J74" s="53"/>
      <c r="K74" s="53"/>
      <c r="L74" s="53"/>
      <c r="N74" s="53"/>
      <c r="O74" s="53"/>
      <c r="P74" s="53"/>
      <c r="Q74" s="53"/>
      <c r="S74" s="53"/>
    </row>
    <row r="75" spans="1:21">
      <c r="A75" s="53"/>
      <c r="D75" s="53"/>
      <c r="E75" s="53"/>
      <c r="F75" s="53"/>
      <c r="G75" s="53"/>
      <c r="I75" s="53"/>
      <c r="J75" s="53"/>
      <c r="K75" s="53"/>
      <c r="L75" s="53"/>
      <c r="N75" s="53"/>
      <c r="O75" s="53"/>
      <c r="P75" s="53"/>
      <c r="Q75" s="53"/>
      <c r="S75" s="53"/>
    </row>
    <row r="76" spans="1:21">
      <c r="A76" s="53"/>
      <c r="D76" s="53"/>
      <c r="E76" s="53"/>
      <c r="F76" s="53"/>
      <c r="G76" s="53"/>
      <c r="I76" s="53"/>
      <c r="J76" s="53"/>
      <c r="K76" s="53"/>
      <c r="L76" s="53"/>
      <c r="N76" s="53"/>
      <c r="O76" s="53"/>
      <c r="P76" s="53"/>
      <c r="Q76" s="53"/>
      <c r="S76" s="53"/>
    </row>
    <row r="77" spans="1:21">
      <c r="A77" s="53"/>
      <c r="D77" s="53"/>
      <c r="E77" s="53"/>
      <c r="F77" s="53"/>
      <c r="G77" s="53"/>
      <c r="I77" s="53"/>
      <c r="J77" s="53"/>
      <c r="K77" s="53"/>
      <c r="L77" s="53"/>
      <c r="N77" s="53"/>
      <c r="O77" s="53"/>
      <c r="P77" s="53"/>
      <c r="Q77" s="53"/>
      <c r="S77" s="53"/>
    </row>
    <row r="78" spans="1:21">
      <c r="A78" s="53"/>
      <c r="D78" s="53"/>
      <c r="E78" s="53"/>
      <c r="F78" s="53"/>
      <c r="G78" s="53"/>
      <c r="I78" s="53"/>
      <c r="J78" s="53"/>
      <c r="K78" s="53"/>
      <c r="L78" s="53"/>
      <c r="N78" s="53"/>
      <c r="O78" s="53"/>
      <c r="P78" s="53"/>
      <c r="Q78" s="53"/>
      <c r="S78" s="53"/>
    </row>
    <row r="79" spans="1:21">
      <c r="A79" s="53"/>
      <c r="D79" s="53"/>
      <c r="E79" s="53"/>
      <c r="F79" s="53"/>
      <c r="G79" s="53"/>
      <c r="I79" s="53"/>
      <c r="J79" s="53"/>
      <c r="K79" s="53"/>
      <c r="L79" s="53"/>
      <c r="N79" s="53"/>
      <c r="O79" s="53"/>
      <c r="P79" s="53"/>
      <c r="Q79" s="53"/>
      <c r="S79" s="53"/>
    </row>
    <row r="80" spans="1:21">
      <c r="A80" s="53"/>
      <c r="D80" s="53"/>
      <c r="E80" s="53"/>
      <c r="F80" s="53"/>
      <c r="G80" s="53"/>
      <c r="I80" s="53"/>
      <c r="J80" s="53"/>
      <c r="K80" s="53"/>
      <c r="L80" s="53"/>
      <c r="N80" s="53"/>
      <c r="O80" s="53"/>
      <c r="P80" s="53"/>
      <c r="Q80" s="53"/>
      <c r="S80" s="53"/>
    </row>
    <row r="81" spans="1:19">
      <c r="A81" s="53"/>
      <c r="D81" s="53"/>
      <c r="E81" s="53"/>
      <c r="F81" s="53"/>
      <c r="G81" s="53"/>
      <c r="I81" s="53"/>
      <c r="J81" s="53"/>
      <c r="K81" s="53"/>
      <c r="L81" s="53"/>
      <c r="N81" s="53"/>
      <c r="O81" s="53"/>
      <c r="P81" s="53"/>
      <c r="Q81" s="53"/>
      <c r="S81" s="53"/>
    </row>
    <row r="82" spans="1:19">
      <c r="A82" s="53"/>
      <c r="D82" s="53"/>
      <c r="E82" s="53"/>
      <c r="F82" s="53"/>
      <c r="G82" s="53"/>
      <c r="I82" s="53"/>
      <c r="J82" s="53"/>
      <c r="K82" s="53"/>
      <c r="L82" s="53"/>
      <c r="N82" s="53"/>
      <c r="O82" s="53"/>
      <c r="P82" s="53"/>
      <c r="Q82" s="53"/>
      <c r="S82" s="53"/>
    </row>
    <row r="83" spans="1:19">
      <c r="A83" s="53"/>
      <c r="D83" s="53"/>
      <c r="E83" s="53"/>
      <c r="F83" s="53"/>
      <c r="G83" s="53"/>
      <c r="I83" s="53"/>
      <c r="J83" s="53"/>
      <c r="K83" s="53"/>
      <c r="L83" s="53"/>
      <c r="N83" s="53"/>
      <c r="O83" s="53"/>
      <c r="P83" s="53"/>
      <c r="Q83" s="53"/>
      <c r="S83" s="53"/>
    </row>
    <row r="84" spans="1:19">
      <c r="A84" s="53"/>
      <c r="D84" s="53"/>
      <c r="E84" s="53"/>
      <c r="F84" s="53"/>
      <c r="G84" s="53"/>
      <c r="I84" s="53"/>
      <c r="J84" s="53"/>
      <c r="K84" s="53"/>
      <c r="L84" s="53"/>
      <c r="N84" s="53"/>
      <c r="O84" s="53"/>
      <c r="P84" s="53"/>
      <c r="Q84" s="53"/>
      <c r="S84" s="53"/>
    </row>
    <row r="85" spans="1:19">
      <c r="A85" s="53"/>
      <c r="D85" s="53"/>
      <c r="E85" s="53"/>
      <c r="F85" s="53"/>
      <c r="G85" s="53"/>
      <c r="I85" s="53"/>
      <c r="J85" s="53"/>
      <c r="K85" s="53"/>
      <c r="L85" s="53"/>
      <c r="N85" s="53"/>
      <c r="O85" s="53"/>
      <c r="P85" s="53"/>
      <c r="Q85" s="53"/>
      <c r="S85" s="53"/>
    </row>
    <row r="86" spans="1:19">
      <c r="A86" s="53"/>
      <c r="D86" s="53"/>
      <c r="E86" s="53"/>
      <c r="F86" s="53"/>
      <c r="G86" s="53"/>
      <c r="I86" s="53"/>
      <c r="J86" s="53"/>
      <c r="K86" s="53"/>
      <c r="L86" s="53"/>
      <c r="N86" s="53"/>
      <c r="O86" s="53"/>
      <c r="P86" s="53"/>
      <c r="Q86" s="53"/>
      <c r="S86" s="53"/>
    </row>
    <row r="87" spans="1:19">
      <c r="A87" s="53"/>
      <c r="D87" s="53"/>
      <c r="E87" s="53"/>
      <c r="F87" s="53"/>
      <c r="G87" s="53"/>
      <c r="I87" s="53"/>
      <c r="J87" s="53"/>
      <c r="K87" s="53"/>
      <c r="L87" s="53"/>
      <c r="N87" s="53"/>
      <c r="O87" s="53"/>
      <c r="P87" s="53"/>
      <c r="Q87" s="53"/>
      <c r="S87" s="53"/>
    </row>
    <row r="88" spans="1:19">
      <c r="A88" s="53"/>
      <c r="D88" s="53"/>
      <c r="E88" s="53"/>
      <c r="F88" s="53"/>
      <c r="G88" s="53"/>
      <c r="I88" s="53"/>
      <c r="J88" s="53"/>
      <c r="K88" s="53"/>
      <c r="L88" s="53"/>
      <c r="N88" s="53"/>
      <c r="O88" s="53"/>
      <c r="P88" s="53"/>
      <c r="Q88" s="53"/>
      <c r="S88" s="53"/>
    </row>
    <row r="89" spans="1:19">
      <c r="A89" s="53"/>
      <c r="D89" s="53"/>
      <c r="E89" s="53"/>
      <c r="F89" s="53"/>
      <c r="G89" s="53"/>
      <c r="I89" s="53"/>
      <c r="J89" s="53"/>
      <c r="K89" s="53"/>
      <c r="L89" s="53"/>
      <c r="N89" s="53"/>
      <c r="O89" s="53"/>
      <c r="P89" s="53"/>
      <c r="Q89" s="53"/>
      <c r="S89" s="53"/>
    </row>
    <row r="90" spans="1:19">
      <c r="A90" s="53"/>
      <c r="D90" s="53"/>
      <c r="E90" s="53"/>
      <c r="F90" s="53"/>
      <c r="G90" s="53"/>
      <c r="I90" s="53"/>
      <c r="J90" s="53"/>
      <c r="K90" s="53"/>
      <c r="L90" s="53"/>
      <c r="N90" s="53"/>
      <c r="O90" s="53"/>
      <c r="P90" s="53"/>
      <c r="Q90" s="53"/>
      <c r="S90" s="53"/>
    </row>
    <row r="91" spans="1:19">
      <c r="A91" s="53"/>
      <c r="D91" s="53"/>
      <c r="E91" s="53"/>
      <c r="F91" s="53"/>
      <c r="G91" s="53"/>
      <c r="I91" s="53"/>
      <c r="J91" s="53"/>
      <c r="K91" s="53"/>
      <c r="L91" s="53"/>
      <c r="N91" s="53"/>
      <c r="O91" s="53"/>
      <c r="P91" s="53"/>
      <c r="Q91" s="53"/>
      <c r="S91" s="53"/>
    </row>
    <row r="92" spans="1:19">
      <c r="A92" s="53"/>
      <c r="D92" s="53"/>
      <c r="E92" s="53"/>
      <c r="F92" s="53"/>
      <c r="G92" s="53"/>
      <c r="I92" s="53"/>
      <c r="J92" s="53"/>
      <c r="K92" s="53"/>
      <c r="L92" s="53"/>
      <c r="N92" s="53"/>
      <c r="O92" s="53"/>
      <c r="P92" s="53"/>
      <c r="Q92" s="53"/>
      <c r="S92" s="53"/>
    </row>
  </sheetData>
  <mergeCells count="13">
    <mergeCell ref="B59:I59"/>
    <mergeCell ref="A62:B62"/>
    <mergeCell ref="A63:B63"/>
    <mergeCell ref="A65:U65"/>
    <mergeCell ref="A1:U1"/>
    <mergeCell ref="A4:A6"/>
    <mergeCell ref="B4:B6"/>
    <mergeCell ref="C4:C6"/>
    <mergeCell ref="D4:H4"/>
    <mergeCell ref="I4:T4"/>
    <mergeCell ref="U4:U6"/>
    <mergeCell ref="D5:H5"/>
    <mergeCell ref="I5:T5"/>
  </mergeCells>
  <conditionalFormatting sqref="U3">
    <cfRule type="containsText" dxfId="6" priority="1" operator="containsText" text="Tăng">
      <formula>NOT(ISERROR(SEARCH("Tăng",U3)))</formula>
    </cfRule>
    <cfRule type="containsText" dxfId="5" priority="2" operator="containsText" text="Không đổi">
      <formula>NOT(ISERROR(SEARCH("Không đổi",U3)))</formula>
    </cfRule>
    <cfRule type="containsText" dxfId="4" priority="3" operator="containsText" text="Tăng">
      <formula>NOT(ISERROR(SEARCH("Tăng",U3)))</formula>
    </cfRule>
    <cfRule type="containsText" dxfId="3" priority="4" operator="containsText" text="Tăng">
      <formula>NOT(ISERROR(SEARCH("Tăng",U3)))</formula>
    </cfRule>
    <cfRule type="containsText" dxfId="2" priority="5" operator="containsText" text="Tăng">
      <formula>NOT(ISERROR(SEARCH("Tăng",U3)))</formula>
    </cfRule>
    <cfRule type="containsText" dxfId="1" priority="6" operator="containsText" text="Giảm">
      <formula>NOT(ISERROR(SEARCH("Giảm",U3)))</formula>
    </cfRule>
    <cfRule type="containsText" dxfId="0" priority="7" operator="containsText" text="Tăng">
      <formula>NOT(ISERROR(SEARCH("Tăng",U3)))</formula>
    </cfRule>
  </conditionalFormatting>
  <printOptions horizontalCentered="1"/>
  <pageMargins left="0.78740157480314965" right="0.43307086614173229" top="0.74803149606299213" bottom="0.35433070866141736" header="0.31496062992125984" footer="0.31496062992125984"/>
  <pageSetup paperSize="9" scale="9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2"/>
  <sheetViews>
    <sheetView zoomScale="90" zoomScaleNormal="90" zoomScaleSheetLayoutView="110" workbookViewId="0">
      <pane xSplit="3" ySplit="7" topLeftCell="D8" activePane="bottomRight" state="frozen"/>
      <selection activeCell="D62" sqref="D62"/>
      <selection pane="topRight" activeCell="D62" sqref="D62"/>
      <selection pane="bottomLeft" activeCell="D62" sqref="D62"/>
      <selection pane="bottomRight" activeCell="AA60" sqref="AA60"/>
    </sheetView>
  </sheetViews>
  <sheetFormatPr defaultColWidth="9.28515625" defaultRowHeight="16.5"/>
  <cols>
    <col min="1" max="1" width="6.28515625" style="109" customWidth="1"/>
    <col min="2" max="2" width="22.140625" style="109" hidden="1" customWidth="1"/>
    <col min="3" max="3" width="13.5703125" style="96" customWidth="1"/>
    <col min="4" max="13" width="9.5703125" style="96" customWidth="1"/>
    <col min="14" max="20" width="9.5703125" style="96" hidden="1" customWidth="1"/>
    <col min="21" max="21" width="14" style="96" customWidth="1"/>
    <col min="22" max="16384" width="9.28515625" style="96"/>
  </cols>
  <sheetData>
    <row r="1" spans="1:26" ht="24.75" customHeight="1">
      <c r="A1" s="543" t="s">
        <v>93</v>
      </c>
      <c r="B1" s="543"/>
      <c r="C1" s="543"/>
      <c r="D1" s="543"/>
      <c r="E1" s="543"/>
      <c r="F1" s="543"/>
      <c r="G1" s="543"/>
      <c r="H1" s="543"/>
      <c r="I1" s="543"/>
      <c r="J1" s="543"/>
      <c r="K1" s="543"/>
      <c r="L1" s="543"/>
      <c r="M1" s="543"/>
    </row>
    <row r="2" spans="1:26" ht="4.5" customHeight="1">
      <c r="A2" s="543"/>
      <c r="B2" s="543"/>
      <c r="C2" s="543"/>
      <c r="D2" s="543"/>
      <c r="E2" s="543"/>
      <c r="F2" s="543"/>
      <c r="G2" s="543"/>
      <c r="H2" s="543"/>
      <c r="I2" s="543"/>
      <c r="J2" s="543"/>
      <c r="K2" s="543"/>
      <c r="L2" s="543"/>
      <c r="M2" s="543"/>
    </row>
    <row r="3" spans="1:26" ht="18" customHeight="1">
      <c r="A3" s="97"/>
      <c r="B3" s="97"/>
      <c r="C3" s="97"/>
      <c r="D3" s="98"/>
      <c r="E3" s="98"/>
      <c r="F3" s="98"/>
      <c r="G3" s="98"/>
      <c r="H3" s="98"/>
      <c r="I3" s="98"/>
      <c r="J3" s="98"/>
      <c r="N3" s="98"/>
      <c r="O3" s="98"/>
      <c r="S3" s="98"/>
      <c r="T3" s="98"/>
      <c r="U3" s="98"/>
    </row>
    <row r="4" spans="1:26" s="99" customFormat="1" ht="18.75" customHeight="1">
      <c r="A4" s="544" t="s">
        <v>1</v>
      </c>
      <c r="B4" s="544" t="s">
        <v>29</v>
      </c>
      <c r="C4" s="544" t="s">
        <v>32</v>
      </c>
      <c r="D4" s="547" t="s">
        <v>35</v>
      </c>
      <c r="E4" s="548"/>
      <c r="F4" s="548"/>
      <c r="G4" s="548"/>
      <c r="H4" s="548"/>
      <c r="I4" s="547" t="s">
        <v>36</v>
      </c>
      <c r="J4" s="548"/>
      <c r="K4" s="548"/>
      <c r="L4" s="548"/>
      <c r="M4" s="548"/>
      <c r="N4" s="548"/>
      <c r="O4" s="548"/>
      <c r="P4" s="548"/>
      <c r="Q4" s="548"/>
      <c r="R4" s="548"/>
      <c r="S4" s="548"/>
      <c r="T4" s="548"/>
      <c r="U4" s="549" t="s">
        <v>28</v>
      </c>
    </row>
    <row r="5" spans="1:26" s="99" customFormat="1" ht="18.75" customHeight="1">
      <c r="A5" s="545"/>
      <c r="B5" s="545"/>
      <c r="C5" s="545"/>
      <c r="D5" s="552" t="s">
        <v>11</v>
      </c>
      <c r="E5" s="553"/>
      <c r="F5" s="553"/>
      <c r="G5" s="553"/>
      <c r="H5" s="553"/>
      <c r="I5" s="552" t="s">
        <v>11</v>
      </c>
      <c r="J5" s="553"/>
      <c r="K5" s="553"/>
      <c r="L5" s="553"/>
      <c r="M5" s="553"/>
      <c r="N5" s="553"/>
      <c r="O5" s="553"/>
      <c r="P5" s="553"/>
      <c r="Q5" s="553"/>
      <c r="R5" s="553"/>
      <c r="S5" s="553"/>
      <c r="T5" s="553"/>
      <c r="U5" s="550"/>
    </row>
    <row r="6" spans="1:26" s="99" customFormat="1" ht="20.25" customHeight="1">
      <c r="A6" s="546"/>
      <c r="B6" s="546"/>
      <c r="C6" s="546"/>
      <c r="D6" s="141">
        <v>1</v>
      </c>
      <c r="E6" s="141">
        <v>3</v>
      </c>
      <c r="F6" s="141">
        <v>6</v>
      </c>
      <c r="G6" s="141">
        <v>9</v>
      </c>
      <c r="H6" s="141">
        <v>12</v>
      </c>
      <c r="I6" s="141">
        <v>1</v>
      </c>
      <c r="J6" s="141">
        <v>2</v>
      </c>
      <c r="K6" s="141">
        <v>3</v>
      </c>
      <c r="L6" s="141">
        <v>4</v>
      </c>
      <c r="M6" s="141">
        <v>5</v>
      </c>
      <c r="N6" s="141">
        <v>6</v>
      </c>
      <c r="O6" s="141">
        <v>7</v>
      </c>
      <c r="P6" s="141">
        <v>8</v>
      </c>
      <c r="Q6" s="141">
        <v>9</v>
      </c>
      <c r="R6" s="141">
        <v>10</v>
      </c>
      <c r="S6" s="141">
        <v>11</v>
      </c>
      <c r="T6" s="141">
        <v>12</v>
      </c>
      <c r="U6" s="551"/>
    </row>
    <row r="7" spans="1:26" ht="19.149999999999999" customHeight="1">
      <c r="A7" s="184" t="s">
        <v>26</v>
      </c>
      <c r="B7" s="184"/>
      <c r="C7" s="184" t="s">
        <v>27</v>
      </c>
      <c r="D7" s="184">
        <v>1</v>
      </c>
      <c r="E7" s="184">
        <v>2</v>
      </c>
      <c r="F7" s="184">
        <v>3</v>
      </c>
      <c r="G7" s="184">
        <v>4</v>
      </c>
      <c r="H7" s="184">
        <v>5</v>
      </c>
      <c r="I7" s="184">
        <v>6</v>
      </c>
      <c r="J7" s="184">
        <v>7</v>
      </c>
      <c r="K7" s="184">
        <v>8</v>
      </c>
      <c r="L7" s="184">
        <v>9</v>
      </c>
      <c r="M7" s="184">
        <v>10</v>
      </c>
      <c r="N7" s="184">
        <v>11</v>
      </c>
      <c r="O7" s="184">
        <v>12</v>
      </c>
      <c r="P7" s="184">
        <v>13</v>
      </c>
      <c r="Q7" s="184">
        <v>14</v>
      </c>
      <c r="R7" s="184">
        <v>15</v>
      </c>
      <c r="S7" s="184">
        <v>16</v>
      </c>
      <c r="T7" s="184">
        <v>17</v>
      </c>
      <c r="U7" s="184">
        <v>18</v>
      </c>
    </row>
    <row r="8" spans="1:26" ht="19.149999999999999" customHeight="1">
      <c r="A8" s="100">
        <v>1</v>
      </c>
      <c r="B8" s="9" t="s">
        <v>43</v>
      </c>
      <c r="C8" s="275" t="s">
        <v>94</v>
      </c>
      <c r="D8" s="276">
        <v>51.1</v>
      </c>
      <c r="E8" s="45">
        <v>57.7</v>
      </c>
      <c r="F8" s="45">
        <v>52.3</v>
      </c>
      <c r="G8" s="45">
        <v>49.5</v>
      </c>
      <c r="H8" s="45">
        <v>44.6</v>
      </c>
      <c r="I8" s="45">
        <v>46.8</v>
      </c>
      <c r="J8" s="169">
        <v>50.1</v>
      </c>
      <c r="K8" s="46">
        <v>52.3</v>
      </c>
      <c r="L8" s="46">
        <v>53.4</v>
      </c>
      <c r="M8" s="46">
        <v>54.3</v>
      </c>
      <c r="N8" s="45"/>
      <c r="O8" s="45"/>
      <c r="P8" s="46"/>
      <c r="Q8" s="46"/>
      <c r="R8" s="46"/>
      <c r="S8" s="45"/>
      <c r="T8" s="45"/>
      <c r="U8" s="170"/>
    </row>
    <row r="9" spans="1:26" ht="19.149999999999999" customHeight="1">
      <c r="A9" s="100">
        <v>2</v>
      </c>
      <c r="B9" s="9" t="s">
        <v>45</v>
      </c>
      <c r="C9" s="110" t="s">
        <v>95</v>
      </c>
      <c r="D9" s="45">
        <v>54.2</v>
      </c>
      <c r="E9" s="45">
        <v>60.9</v>
      </c>
      <c r="F9" s="45">
        <v>53.7</v>
      </c>
      <c r="G9" s="45">
        <v>49.1</v>
      </c>
      <c r="H9" s="45">
        <v>49</v>
      </c>
      <c r="I9" s="45">
        <v>48.7</v>
      </c>
      <c r="J9" s="170">
        <v>53.1</v>
      </c>
      <c r="K9" s="46">
        <v>52.2</v>
      </c>
      <c r="L9" s="46">
        <v>54.9</v>
      </c>
      <c r="M9" s="46">
        <v>54</v>
      </c>
      <c r="N9" s="45"/>
      <c r="O9" s="45"/>
      <c r="P9" s="46"/>
      <c r="Q9" s="46"/>
      <c r="R9" s="46"/>
      <c r="S9" s="45"/>
      <c r="T9" s="45"/>
      <c r="U9" s="170"/>
    </row>
    <row r="10" spans="1:26" ht="19.149999999999999" customHeight="1">
      <c r="A10" s="100">
        <v>3</v>
      </c>
      <c r="B10" s="9" t="s">
        <v>47</v>
      </c>
      <c r="C10" s="114" t="s">
        <v>48</v>
      </c>
      <c r="D10" s="45">
        <v>53.8</v>
      </c>
      <c r="E10" s="45">
        <v>55.1</v>
      </c>
      <c r="F10" s="45">
        <v>51.3</v>
      </c>
      <c r="G10" s="45">
        <v>45.7</v>
      </c>
      <c r="H10" s="45">
        <v>48.9</v>
      </c>
      <c r="I10" s="45">
        <v>49.9</v>
      </c>
      <c r="J10" s="170">
        <v>50.7</v>
      </c>
      <c r="K10" s="46">
        <v>52.6</v>
      </c>
      <c r="L10" s="46">
        <v>54.2</v>
      </c>
      <c r="M10" s="46">
        <v>53.9</v>
      </c>
      <c r="N10" s="45"/>
      <c r="O10" s="45"/>
      <c r="P10" s="46"/>
      <c r="Q10" s="46"/>
      <c r="R10" s="46"/>
      <c r="S10" s="45"/>
      <c r="T10" s="45"/>
      <c r="U10" s="170"/>
    </row>
    <row r="11" spans="1:26" ht="19.149999999999999" customHeight="1" thickBot="1">
      <c r="A11" s="100">
        <v>4</v>
      </c>
      <c r="B11" s="9" t="s">
        <v>49</v>
      </c>
      <c r="C11" s="114" t="s">
        <v>50</v>
      </c>
      <c r="D11" s="45">
        <v>52.7</v>
      </c>
      <c r="E11" s="45">
        <v>56.3</v>
      </c>
      <c r="F11" s="45">
        <v>52.5</v>
      </c>
      <c r="G11" s="45">
        <v>51.2</v>
      </c>
      <c r="H11" s="45">
        <v>48</v>
      </c>
      <c r="I11" s="45">
        <v>49.1</v>
      </c>
      <c r="J11" s="170">
        <v>51.7</v>
      </c>
      <c r="K11" s="46">
        <v>52.7</v>
      </c>
      <c r="L11" s="46">
        <v>52.4</v>
      </c>
      <c r="M11" s="46">
        <v>51.2</v>
      </c>
      <c r="N11" s="45"/>
      <c r="O11" s="45"/>
      <c r="P11" s="46"/>
      <c r="Q11" s="46"/>
      <c r="R11" s="46"/>
      <c r="S11" s="45"/>
      <c r="T11" s="45"/>
      <c r="U11" s="170"/>
    </row>
    <row r="12" spans="1:26" ht="19.149999999999999" customHeight="1">
      <c r="A12" s="100">
        <v>5</v>
      </c>
      <c r="B12" s="9" t="s">
        <v>51</v>
      </c>
      <c r="C12" s="114" t="s">
        <v>52</v>
      </c>
      <c r="D12" s="45">
        <v>50.1</v>
      </c>
      <c r="E12" s="45">
        <v>52.1</v>
      </c>
      <c r="F12" s="45">
        <v>51.3</v>
      </c>
      <c r="G12" s="45">
        <v>47.6</v>
      </c>
      <c r="H12" s="45">
        <v>49.6</v>
      </c>
      <c r="I12" s="45">
        <v>51.2</v>
      </c>
      <c r="J12" s="170">
        <v>52.2</v>
      </c>
      <c r="K12" s="46">
        <v>55.2</v>
      </c>
      <c r="L12" s="46">
        <v>53.4</v>
      </c>
      <c r="M12" s="46">
        <v>52.5</v>
      </c>
      <c r="N12" s="45"/>
      <c r="O12" s="45"/>
      <c r="P12" s="46"/>
      <c r="Q12" s="46"/>
      <c r="R12" s="46"/>
      <c r="S12" s="45"/>
      <c r="T12" s="45"/>
      <c r="U12" s="170"/>
      <c r="Z12" s="478"/>
    </row>
    <row r="13" spans="1:26" ht="19.149999999999999" customHeight="1">
      <c r="A13" s="100">
        <v>6</v>
      </c>
      <c r="B13" s="9" t="s">
        <v>59</v>
      </c>
      <c r="C13" s="114" t="s">
        <v>60</v>
      </c>
      <c r="D13" s="45">
        <v>48.8</v>
      </c>
      <c r="E13" s="45">
        <v>50.3</v>
      </c>
      <c r="F13" s="45">
        <v>53</v>
      </c>
      <c r="G13" s="45">
        <v>51</v>
      </c>
      <c r="H13" s="45">
        <v>50</v>
      </c>
      <c r="I13" s="45">
        <v>50.7</v>
      </c>
      <c r="J13" s="170">
        <v>51.1</v>
      </c>
      <c r="K13" s="46">
        <v>52.9</v>
      </c>
      <c r="L13" s="46">
        <v>52.9</v>
      </c>
      <c r="M13" s="46">
        <v>54.3</v>
      </c>
      <c r="N13" s="45"/>
      <c r="O13" s="45"/>
      <c r="P13" s="46"/>
      <c r="Q13" s="46"/>
      <c r="R13" s="46"/>
      <c r="S13" s="45"/>
      <c r="T13" s="45"/>
      <c r="U13" s="170"/>
    </row>
    <row r="14" spans="1:26" ht="19.149999999999999" customHeight="1">
      <c r="A14" s="100">
        <v>7</v>
      </c>
      <c r="B14" s="9" t="s">
        <v>63</v>
      </c>
      <c r="C14" s="117" t="s">
        <v>64</v>
      </c>
      <c r="D14" s="45">
        <v>46.7</v>
      </c>
      <c r="E14" s="45">
        <v>55.1</v>
      </c>
      <c r="F14" s="45">
        <v>52.6</v>
      </c>
      <c r="G14" s="45">
        <v>50.9</v>
      </c>
      <c r="H14" s="45">
        <v>47.3</v>
      </c>
      <c r="I14" s="45">
        <v>48.5</v>
      </c>
      <c r="J14" s="170">
        <v>50.6</v>
      </c>
      <c r="K14" s="46">
        <v>48.5</v>
      </c>
      <c r="L14" s="46">
        <v>53</v>
      </c>
      <c r="M14" s="46">
        <v>51.6</v>
      </c>
      <c r="N14" s="45"/>
      <c r="O14" s="45"/>
      <c r="P14" s="46"/>
      <c r="Q14" s="46"/>
      <c r="R14" s="46"/>
      <c r="S14" s="45"/>
      <c r="T14" s="45"/>
      <c r="U14" s="170"/>
    </row>
    <row r="15" spans="1:26" ht="19.149999999999999" customHeight="1" thickBot="1">
      <c r="A15" s="100">
        <v>8</v>
      </c>
      <c r="B15" s="9" t="s">
        <v>55</v>
      </c>
      <c r="C15" s="117" t="s">
        <v>56</v>
      </c>
      <c r="D15" s="45">
        <v>50.1</v>
      </c>
      <c r="E15" s="45">
        <v>43.9</v>
      </c>
      <c r="F15" s="45">
        <v>55.3</v>
      </c>
      <c r="G15" s="45">
        <v>48.5</v>
      </c>
      <c r="H15" s="45">
        <v>48.3</v>
      </c>
      <c r="I15" s="45">
        <v>51.1</v>
      </c>
      <c r="J15" s="170">
        <v>54.2</v>
      </c>
      <c r="K15" s="46">
        <v>54.5</v>
      </c>
      <c r="L15" s="46">
        <v>53.6</v>
      </c>
      <c r="M15" s="46">
        <v>55.6</v>
      </c>
      <c r="N15" s="45"/>
      <c r="O15" s="45"/>
      <c r="P15" s="46"/>
      <c r="Q15" s="46"/>
      <c r="R15" s="46"/>
      <c r="S15" s="45"/>
      <c r="T15" s="45"/>
      <c r="U15" s="170"/>
    </row>
    <row r="16" spans="1:26" ht="19.149999999999999" customHeight="1">
      <c r="A16" s="104">
        <v>9</v>
      </c>
      <c r="B16" s="15" t="s">
        <v>71</v>
      </c>
      <c r="C16" s="118" t="s">
        <v>96</v>
      </c>
      <c r="D16" s="91">
        <v>54.4</v>
      </c>
      <c r="E16" s="91">
        <v>52.9</v>
      </c>
      <c r="F16" s="91">
        <v>57.5</v>
      </c>
      <c r="G16" s="180">
        <v>57.5</v>
      </c>
      <c r="H16" s="182">
        <v>49.1</v>
      </c>
      <c r="I16" s="17">
        <v>51.2</v>
      </c>
      <c r="J16" s="182">
        <v>49.6</v>
      </c>
      <c r="K16" s="342">
        <v>52.6</v>
      </c>
      <c r="L16" s="342">
        <v>55.3</v>
      </c>
      <c r="M16" s="342">
        <v>54.5</v>
      </c>
      <c r="N16" s="17"/>
      <c r="O16" s="17"/>
      <c r="P16" s="342"/>
      <c r="Q16" s="342"/>
      <c r="R16" s="342"/>
      <c r="S16" s="17"/>
      <c r="T16" s="17"/>
      <c r="U16" s="182"/>
      <c r="Z16" s="478"/>
    </row>
    <row r="17" spans="1:21" ht="19.149999999999999" hidden="1" customHeight="1">
      <c r="A17" s="128"/>
      <c r="B17" s="128"/>
      <c r="C17" s="340"/>
      <c r="D17" s="283"/>
      <c r="E17" s="279"/>
      <c r="F17" s="279"/>
      <c r="G17" s="279"/>
      <c r="H17" s="279"/>
      <c r="I17" s="279"/>
      <c r="J17" s="279"/>
      <c r="K17" s="341"/>
      <c r="L17" s="341"/>
      <c r="M17" s="341"/>
      <c r="N17" s="279"/>
      <c r="O17" s="279"/>
      <c r="P17" s="341"/>
      <c r="Q17" s="341"/>
      <c r="R17" s="341"/>
      <c r="S17" s="279"/>
      <c r="T17" s="279"/>
      <c r="U17" s="224"/>
    </row>
    <row r="18" spans="1:21" ht="19.149999999999999" hidden="1" customHeight="1">
      <c r="A18" s="100"/>
      <c r="B18" s="100"/>
      <c r="C18" s="101"/>
      <c r="D18" s="11"/>
      <c r="E18" s="45"/>
      <c r="F18" s="45"/>
      <c r="G18" s="45"/>
      <c r="H18" s="45"/>
      <c r="I18" s="45"/>
      <c r="J18" s="45"/>
      <c r="K18" s="46"/>
      <c r="L18" s="46"/>
      <c r="M18" s="46"/>
      <c r="N18" s="45"/>
      <c r="O18" s="45"/>
      <c r="P18" s="46"/>
      <c r="Q18" s="46"/>
      <c r="R18" s="46"/>
      <c r="S18" s="45"/>
      <c r="T18" s="45"/>
      <c r="U18" s="170"/>
    </row>
    <row r="19" spans="1:21" ht="19.149999999999999" hidden="1" customHeight="1">
      <c r="A19" s="100"/>
      <c r="B19" s="100"/>
      <c r="C19" s="101"/>
      <c r="D19" s="11"/>
      <c r="E19" s="45"/>
      <c r="F19" s="45"/>
      <c r="G19" s="45"/>
      <c r="H19" s="45"/>
      <c r="I19" s="45"/>
      <c r="J19" s="45"/>
      <c r="K19" s="46"/>
      <c r="L19" s="46"/>
      <c r="M19" s="46"/>
      <c r="N19" s="45"/>
      <c r="O19" s="45"/>
      <c r="P19" s="46"/>
      <c r="Q19" s="46"/>
      <c r="R19" s="46"/>
      <c r="S19" s="45"/>
      <c r="T19" s="45"/>
      <c r="U19" s="170"/>
    </row>
    <row r="20" spans="1:21" ht="19.149999999999999" hidden="1" customHeight="1">
      <c r="A20" s="100"/>
      <c r="B20" s="100"/>
      <c r="C20" s="101"/>
      <c r="D20" s="11"/>
      <c r="E20" s="45"/>
      <c r="F20" s="45"/>
      <c r="G20" s="45"/>
      <c r="H20" s="45"/>
      <c r="I20" s="45"/>
      <c r="J20" s="45"/>
      <c r="K20" s="46"/>
      <c r="L20" s="46"/>
      <c r="M20" s="46"/>
      <c r="N20" s="45"/>
      <c r="O20" s="45"/>
      <c r="P20" s="46"/>
      <c r="Q20" s="46"/>
      <c r="R20" s="46"/>
      <c r="S20" s="45"/>
      <c r="T20" s="45"/>
      <c r="U20" s="170"/>
    </row>
    <row r="21" spans="1:21" ht="19.149999999999999" hidden="1" customHeight="1">
      <c r="A21" s="100"/>
      <c r="B21" s="100"/>
      <c r="C21" s="101"/>
      <c r="D21" s="11"/>
      <c r="E21" s="45"/>
      <c r="F21" s="45"/>
      <c r="G21" s="45"/>
      <c r="H21" s="45"/>
      <c r="I21" s="45"/>
      <c r="J21" s="45"/>
      <c r="K21" s="46"/>
      <c r="L21" s="46"/>
      <c r="M21" s="46"/>
      <c r="N21" s="45"/>
      <c r="O21" s="45"/>
      <c r="P21" s="46"/>
      <c r="Q21" s="46"/>
      <c r="R21" s="46"/>
      <c r="S21" s="45"/>
      <c r="T21" s="45"/>
      <c r="U21" s="170"/>
    </row>
    <row r="22" spans="1:21" ht="19.149999999999999" hidden="1" customHeight="1">
      <c r="A22" s="100"/>
      <c r="B22" s="100"/>
      <c r="C22" s="101"/>
      <c r="D22" s="11"/>
      <c r="E22" s="45"/>
      <c r="F22" s="45"/>
      <c r="G22" s="45"/>
      <c r="H22" s="45"/>
      <c r="I22" s="45"/>
      <c r="J22" s="45"/>
      <c r="K22" s="46"/>
      <c r="L22" s="46"/>
      <c r="M22" s="46"/>
      <c r="N22" s="45"/>
      <c r="O22" s="45"/>
      <c r="P22" s="46"/>
      <c r="Q22" s="46"/>
      <c r="R22" s="46"/>
      <c r="S22" s="45"/>
      <c r="T22" s="45"/>
      <c r="U22" s="170"/>
    </row>
    <row r="23" spans="1:21" ht="19.149999999999999" hidden="1" customHeight="1">
      <c r="A23" s="100"/>
      <c r="B23" s="100"/>
      <c r="C23" s="101"/>
      <c r="D23" s="11"/>
      <c r="E23" s="45"/>
      <c r="F23" s="45"/>
      <c r="G23" s="45"/>
      <c r="H23" s="45"/>
      <c r="I23" s="45"/>
      <c r="J23" s="45"/>
      <c r="K23" s="46"/>
      <c r="L23" s="46"/>
      <c r="M23" s="46"/>
      <c r="N23" s="45"/>
      <c r="O23" s="45"/>
      <c r="P23" s="46"/>
      <c r="Q23" s="46"/>
      <c r="R23" s="46"/>
      <c r="S23" s="45"/>
      <c r="T23" s="45"/>
      <c r="U23" s="170"/>
    </row>
    <row r="24" spans="1:21" ht="19.149999999999999" hidden="1" customHeight="1">
      <c r="A24" s="100"/>
      <c r="B24" s="100"/>
      <c r="C24" s="101"/>
      <c r="D24" s="11"/>
      <c r="E24" s="45"/>
      <c r="F24" s="45"/>
      <c r="G24" s="45"/>
      <c r="H24" s="45"/>
      <c r="I24" s="45"/>
      <c r="J24" s="45"/>
      <c r="K24" s="46"/>
      <c r="L24" s="46"/>
      <c r="M24" s="46"/>
      <c r="N24" s="45"/>
      <c r="O24" s="45"/>
      <c r="P24" s="46"/>
      <c r="Q24" s="46"/>
      <c r="R24" s="46"/>
      <c r="S24" s="45"/>
      <c r="T24" s="45"/>
      <c r="U24" s="170"/>
    </row>
    <row r="25" spans="1:21" ht="19.149999999999999" hidden="1" customHeight="1">
      <c r="A25" s="100"/>
      <c r="B25" s="100"/>
      <c r="C25" s="101"/>
      <c r="D25" s="11"/>
      <c r="E25" s="45"/>
      <c r="F25" s="45"/>
      <c r="G25" s="45"/>
      <c r="H25" s="45"/>
      <c r="I25" s="45"/>
      <c r="J25" s="45"/>
      <c r="K25" s="46"/>
      <c r="L25" s="46"/>
      <c r="M25" s="46"/>
      <c r="N25" s="45"/>
      <c r="O25" s="45"/>
      <c r="P25" s="46"/>
      <c r="Q25" s="46"/>
      <c r="R25" s="46"/>
      <c r="S25" s="45"/>
      <c r="T25" s="45"/>
      <c r="U25" s="170"/>
    </row>
    <row r="26" spans="1:21" ht="19.149999999999999" hidden="1" customHeight="1">
      <c r="A26" s="100"/>
      <c r="B26" s="100"/>
      <c r="C26" s="101"/>
      <c r="D26" s="11"/>
      <c r="E26" s="45"/>
      <c r="F26" s="45"/>
      <c r="G26" s="45"/>
      <c r="H26" s="45"/>
      <c r="I26" s="45"/>
      <c r="J26" s="45"/>
      <c r="K26" s="46"/>
      <c r="L26" s="46"/>
      <c r="M26" s="46"/>
      <c r="N26" s="45"/>
      <c r="O26" s="45"/>
      <c r="P26" s="46"/>
      <c r="Q26" s="46"/>
      <c r="R26" s="46"/>
      <c r="S26" s="45"/>
      <c r="T26" s="45"/>
      <c r="U26" s="170"/>
    </row>
    <row r="27" spans="1:21" ht="19.149999999999999" hidden="1" customHeight="1">
      <c r="A27" s="100"/>
      <c r="B27" s="100"/>
      <c r="C27" s="101"/>
      <c r="D27" s="11"/>
      <c r="E27" s="45"/>
      <c r="F27" s="45"/>
      <c r="G27" s="45"/>
      <c r="H27" s="45"/>
      <c r="I27" s="45"/>
      <c r="J27" s="45"/>
      <c r="K27" s="46"/>
      <c r="L27" s="46"/>
      <c r="M27" s="46"/>
      <c r="N27" s="45"/>
      <c r="O27" s="45"/>
      <c r="P27" s="46"/>
      <c r="Q27" s="46"/>
      <c r="R27" s="46"/>
      <c r="S27" s="45"/>
      <c r="T27" s="45"/>
      <c r="U27" s="170"/>
    </row>
    <row r="28" spans="1:21" ht="19.149999999999999" hidden="1" customHeight="1">
      <c r="A28" s="100"/>
      <c r="B28" s="100"/>
      <c r="C28" s="101"/>
      <c r="D28" s="11"/>
      <c r="E28" s="45"/>
      <c r="F28" s="45"/>
      <c r="G28" s="45"/>
      <c r="H28" s="45"/>
      <c r="I28" s="45"/>
      <c r="J28" s="45"/>
      <c r="K28" s="46"/>
      <c r="L28" s="46"/>
      <c r="M28" s="46"/>
      <c r="N28" s="45"/>
      <c r="O28" s="45"/>
      <c r="P28" s="46"/>
      <c r="Q28" s="46"/>
      <c r="R28" s="46"/>
      <c r="S28" s="45"/>
      <c r="T28" s="45"/>
      <c r="U28" s="170"/>
    </row>
    <row r="29" spans="1:21" ht="19.149999999999999" hidden="1" customHeight="1">
      <c r="A29" s="100"/>
      <c r="B29" s="100"/>
      <c r="C29" s="101"/>
      <c r="D29" s="11"/>
      <c r="E29" s="45"/>
      <c r="F29" s="45"/>
      <c r="G29" s="45"/>
      <c r="H29" s="45"/>
      <c r="I29" s="45"/>
      <c r="J29" s="45"/>
      <c r="K29" s="46"/>
      <c r="L29" s="46"/>
      <c r="M29" s="46"/>
      <c r="N29" s="45"/>
      <c r="O29" s="45"/>
      <c r="P29" s="46"/>
      <c r="Q29" s="46"/>
      <c r="R29" s="46"/>
      <c r="S29" s="45"/>
      <c r="T29" s="45"/>
      <c r="U29" s="170"/>
    </row>
    <row r="30" spans="1:21" ht="19.149999999999999" hidden="1" customHeight="1">
      <c r="A30" s="100"/>
      <c r="B30" s="100"/>
      <c r="C30" s="101"/>
      <c r="D30" s="11"/>
      <c r="E30" s="45"/>
      <c r="F30" s="45"/>
      <c r="G30" s="45"/>
      <c r="H30" s="45"/>
      <c r="I30" s="45"/>
      <c r="J30" s="45"/>
      <c r="K30" s="46"/>
      <c r="L30" s="46"/>
      <c r="M30" s="46"/>
      <c r="N30" s="45"/>
      <c r="O30" s="45"/>
      <c r="P30" s="46"/>
      <c r="Q30" s="46"/>
      <c r="R30" s="46"/>
      <c r="S30" s="45"/>
      <c r="T30" s="45"/>
      <c r="U30" s="170"/>
    </row>
    <row r="31" spans="1:21" ht="19.149999999999999" hidden="1" customHeight="1">
      <c r="A31" s="100"/>
      <c r="B31" s="100"/>
      <c r="C31" s="101"/>
      <c r="D31" s="11"/>
      <c r="E31" s="45"/>
      <c r="F31" s="45"/>
      <c r="G31" s="45"/>
      <c r="H31" s="45"/>
      <c r="I31" s="45"/>
      <c r="J31" s="45"/>
      <c r="K31" s="46"/>
      <c r="L31" s="46"/>
      <c r="M31" s="46"/>
      <c r="N31" s="45"/>
      <c r="O31" s="45"/>
      <c r="P31" s="46"/>
      <c r="Q31" s="46"/>
      <c r="R31" s="46"/>
      <c r="S31" s="45"/>
      <c r="T31" s="45"/>
      <c r="U31" s="170"/>
    </row>
    <row r="32" spans="1:21" ht="19.149999999999999" hidden="1" customHeight="1">
      <c r="A32" s="100"/>
      <c r="B32" s="100"/>
      <c r="C32" s="101"/>
      <c r="D32" s="11"/>
      <c r="E32" s="45"/>
      <c r="F32" s="45"/>
      <c r="G32" s="45"/>
      <c r="H32" s="45"/>
      <c r="I32" s="45"/>
      <c r="J32" s="45"/>
      <c r="K32" s="46"/>
      <c r="L32" s="46"/>
      <c r="M32" s="46"/>
      <c r="N32" s="45"/>
      <c r="O32" s="45"/>
      <c r="P32" s="46"/>
      <c r="Q32" s="46"/>
      <c r="R32" s="46"/>
      <c r="S32" s="45"/>
      <c r="T32" s="45"/>
      <c r="U32" s="170"/>
    </row>
    <row r="33" spans="1:21" ht="19.149999999999999" hidden="1" customHeight="1">
      <c r="A33" s="100"/>
      <c r="B33" s="100"/>
      <c r="C33" s="101"/>
      <c r="D33" s="11"/>
      <c r="E33" s="45"/>
      <c r="F33" s="45"/>
      <c r="G33" s="45"/>
      <c r="H33" s="45"/>
      <c r="I33" s="45"/>
      <c r="J33" s="45"/>
      <c r="K33" s="46"/>
      <c r="L33" s="46"/>
      <c r="M33" s="46"/>
      <c r="N33" s="45"/>
      <c r="O33" s="45"/>
      <c r="P33" s="46"/>
      <c r="Q33" s="46"/>
      <c r="R33" s="46"/>
      <c r="S33" s="45"/>
      <c r="T33" s="45"/>
      <c r="U33" s="170"/>
    </row>
    <row r="34" spans="1:21" ht="19.149999999999999" hidden="1" customHeight="1">
      <c r="A34" s="100"/>
      <c r="B34" s="100"/>
      <c r="C34" s="101"/>
      <c r="D34" s="11"/>
      <c r="E34" s="45"/>
      <c r="F34" s="45"/>
      <c r="G34" s="45"/>
      <c r="H34" s="45"/>
      <c r="I34" s="45"/>
      <c r="J34" s="45"/>
      <c r="K34" s="46"/>
      <c r="L34" s="46"/>
      <c r="M34" s="46"/>
      <c r="N34" s="45"/>
      <c r="O34" s="45"/>
      <c r="P34" s="46"/>
      <c r="Q34" s="46"/>
      <c r="R34" s="46"/>
      <c r="S34" s="45"/>
      <c r="T34" s="45"/>
      <c r="U34" s="170"/>
    </row>
    <row r="35" spans="1:21" ht="19.149999999999999" hidden="1" customHeight="1">
      <c r="A35" s="100"/>
      <c r="B35" s="100"/>
      <c r="C35" s="101"/>
      <c r="D35" s="11"/>
      <c r="E35" s="45"/>
      <c r="F35" s="45"/>
      <c r="G35" s="45"/>
      <c r="H35" s="45"/>
      <c r="I35" s="45"/>
      <c r="J35" s="45"/>
      <c r="K35" s="46"/>
      <c r="L35" s="46"/>
      <c r="M35" s="46"/>
      <c r="N35" s="45"/>
      <c r="O35" s="45"/>
      <c r="P35" s="46"/>
      <c r="Q35" s="46"/>
      <c r="R35" s="46"/>
      <c r="S35" s="45"/>
      <c r="T35" s="45"/>
      <c r="U35" s="170"/>
    </row>
    <row r="36" spans="1:21" ht="19.149999999999999" hidden="1" customHeight="1">
      <c r="A36" s="100"/>
      <c r="B36" s="100"/>
      <c r="C36" s="101"/>
      <c r="D36" s="11"/>
      <c r="E36" s="45"/>
      <c r="F36" s="45"/>
      <c r="G36" s="45"/>
      <c r="H36" s="45"/>
      <c r="I36" s="45"/>
      <c r="J36" s="45"/>
      <c r="K36" s="46"/>
      <c r="L36" s="46"/>
      <c r="M36" s="46"/>
      <c r="N36" s="45"/>
      <c r="O36" s="45"/>
      <c r="P36" s="46"/>
      <c r="Q36" s="46"/>
      <c r="R36" s="46"/>
      <c r="S36" s="45"/>
      <c r="T36" s="45"/>
      <c r="U36" s="170"/>
    </row>
    <row r="37" spans="1:21" ht="19.149999999999999" hidden="1" customHeight="1">
      <c r="A37" s="100"/>
      <c r="B37" s="100"/>
      <c r="C37" s="101"/>
      <c r="D37" s="11"/>
      <c r="E37" s="45"/>
      <c r="F37" s="45"/>
      <c r="G37" s="45"/>
      <c r="H37" s="45"/>
      <c r="I37" s="45"/>
      <c r="J37" s="45"/>
      <c r="K37" s="46"/>
      <c r="L37" s="46"/>
      <c r="M37" s="46"/>
      <c r="N37" s="45"/>
      <c r="O37" s="45"/>
      <c r="P37" s="46"/>
      <c r="Q37" s="46"/>
      <c r="R37" s="46"/>
      <c r="S37" s="45"/>
      <c r="T37" s="45"/>
      <c r="U37" s="170"/>
    </row>
    <row r="38" spans="1:21" ht="19.149999999999999" hidden="1" customHeight="1">
      <c r="A38" s="100"/>
      <c r="B38" s="100"/>
      <c r="C38" s="101"/>
      <c r="D38" s="11"/>
      <c r="E38" s="45"/>
      <c r="F38" s="45"/>
      <c r="G38" s="45"/>
      <c r="H38" s="45"/>
      <c r="I38" s="45"/>
      <c r="J38" s="45"/>
      <c r="K38" s="46"/>
      <c r="L38" s="46"/>
      <c r="M38" s="46"/>
      <c r="N38" s="45"/>
      <c r="O38" s="45"/>
      <c r="P38" s="46"/>
      <c r="Q38" s="46"/>
      <c r="R38" s="46"/>
      <c r="S38" s="45"/>
      <c r="T38" s="45"/>
      <c r="U38" s="170"/>
    </row>
    <row r="39" spans="1:21" ht="19.149999999999999" hidden="1" customHeight="1">
      <c r="A39" s="100"/>
      <c r="B39" s="100"/>
      <c r="C39" s="101"/>
      <c r="D39" s="11"/>
      <c r="E39" s="45"/>
      <c r="F39" s="45"/>
      <c r="G39" s="45"/>
      <c r="H39" s="45"/>
      <c r="I39" s="45"/>
      <c r="J39" s="45"/>
      <c r="K39" s="46"/>
      <c r="L39" s="46"/>
      <c r="M39" s="46"/>
      <c r="N39" s="45"/>
      <c r="O39" s="45"/>
      <c r="P39" s="46"/>
      <c r="Q39" s="46"/>
      <c r="R39" s="46"/>
      <c r="S39" s="45"/>
      <c r="T39" s="45"/>
      <c r="U39" s="170"/>
    </row>
    <row r="40" spans="1:21" ht="19.149999999999999" hidden="1" customHeight="1">
      <c r="A40" s="100"/>
      <c r="B40" s="100"/>
      <c r="C40" s="101"/>
      <c r="D40" s="11"/>
      <c r="E40" s="45"/>
      <c r="F40" s="45"/>
      <c r="G40" s="45"/>
      <c r="H40" s="45"/>
      <c r="I40" s="45"/>
      <c r="J40" s="45"/>
      <c r="K40" s="46"/>
      <c r="L40" s="46"/>
      <c r="M40" s="46"/>
      <c r="N40" s="45"/>
      <c r="O40" s="45"/>
      <c r="P40" s="46"/>
      <c r="Q40" s="46"/>
      <c r="R40" s="46"/>
      <c r="S40" s="45"/>
      <c r="T40" s="45"/>
      <c r="U40" s="170"/>
    </row>
    <row r="41" spans="1:21" ht="19.149999999999999" hidden="1" customHeight="1">
      <c r="A41" s="100"/>
      <c r="B41" s="100"/>
      <c r="C41" s="101"/>
      <c r="D41" s="11"/>
      <c r="E41" s="45"/>
      <c r="F41" s="45"/>
      <c r="G41" s="45"/>
      <c r="H41" s="45"/>
      <c r="I41" s="45"/>
      <c r="J41" s="45"/>
      <c r="K41" s="46"/>
      <c r="L41" s="46"/>
      <c r="M41" s="46"/>
      <c r="N41" s="45"/>
      <c r="O41" s="45"/>
      <c r="P41" s="46"/>
      <c r="Q41" s="46"/>
      <c r="R41" s="46"/>
      <c r="S41" s="45"/>
      <c r="T41" s="45"/>
      <c r="U41" s="170"/>
    </row>
    <row r="42" spans="1:21" ht="19.149999999999999" hidden="1" customHeight="1">
      <c r="A42" s="100"/>
      <c r="B42" s="100"/>
      <c r="C42" s="102"/>
      <c r="D42" s="11"/>
      <c r="E42" s="45"/>
      <c r="F42" s="45"/>
      <c r="G42" s="45"/>
      <c r="H42" s="45"/>
      <c r="I42" s="45"/>
      <c r="J42" s="45"/>
      <c r="K42" s="46"/>
      <c r="L42" s="46"/>
      <c r="M42" s="46"/>
      <c r="N42" s="45"/>
      <c r="O42" s="45"/>
      <c r="P42" s="46"/>
      <c r="Q42" s="46"/>
      <c r="R42" s="46"/>
      <c r="S42" s="45"/>
      <c r="T42" s="45"/>
      <c r="U42" s="170"/>
    </row>
    <row r="43" spans="1:21" ht="19.149999999999999" hidden="1" customHeight="1">
      <c r="A43" s="100"/>
      <c r="B43" s="100"/>
      <c r="C43" s="102"/>
      <c r="D43" s="181"/>
      <c r="E43" s="45"/>
      <c r="F43" s="45"/>
      <c r="G43" s="45"/>
      <c r="H43" s="45"/>
      <c r="I43" s="45"/>
      <c r="J43" s="45"/>
      <c r="K43" s="46"/>
      <c r="L43" s="46"/>
      <c r="M43" s="46"/>
      <c r="N43" s="45"/>
      <c r="O43" s="45"/>
      <c r="P43" s="46"/>
      <c r="Q43" s="46"/>
      <c r="R43" s="46"/>
      <c r="S43" s="45"/>
      <c r="T43" s="45"/>
      <c r="U43" s="170"/>
    </row>
    <row r="44" spans="1:21" ht="19.149999999999999" hidden="1" customHeight="1">
      <c r="A44" s="100"/>
      <c r="B44" s="100"/>
      <c r="C44" s="102"/>
      <c r="D44" s="181"/>
      <c r="E44" s="45"/>
      <c r="F44" s="45"/>
      <c r="G44" s="45"/>
      <c r="H44" s="45"/>
      <c r="I44" s="45"/>
      <c r="J44" s="45"/>
      <c r="K44" s="46"/>
      <c r="L44" s="46"/>
      <c r="M44" s="46"/>
      <c r="N44" s="45"/>
      <c r="O44" s="45"/>
      <c r="P44" s="46"/>
      <c r="Q44" s="46"/>
      <c r="R44" s="46"/>
      <c r="S44" s="45"/>
      <c r="T44" s="45"/>
      <c r="U44" s="170"/>
    </row>
    <row r="45" spans="1:21" ht="19.149999999999999" hidden="1" customHeight="1">
      <c r="A45" s="100"/>
      <c r="B45" s="100"/>
      <c r="C45" s="100"/>
      <c r="D45" s="100"/>
      <c r="E45" s="100"/>
      <c r="F45" s="100"/>
      <c r="G45" s="100"/>
      <c r="H45" s="100"/>
      <c r="I45" s="100"/>
      <c r="J45" s="100"/>
      <c r="K45" s="46"/>
      <c r="L45" s="46"/>
      <c r="M45" s="46"/>
      <c r="N45" s="45"/>
      <c r="O45" s="45"/>
      <c r="P45" s="46"/>
      <c r="Q45" s="46"/>
      <c r="R45" s="46"/>
      <c r="S45" s="45"/>
      <c r="T45" s="45"/>
      <c r="U45" s="170"/>
    </row>
    <row r="46" spans="1:21" ht="19.149999999999999" hidden="1" customHeight="1">
      <c r="A46" s="100"/>
      <c r="B46" s="100"/>
      <c r="C46" s="100"/>
      <c r="D46" s="100"/>
      <c r="E46" s="100"/>
      <c r="F46" s="100"/>
      <c r="G46" s="100"/>
      <c r="H46" s="100"/>
      <c r="I46" s="100"/>
      <c r="J46" s="100"/>
      <c r="K46" s="46"/>
      <c r="L46" s="46"/>
      <c r="M46" s="46"/>
      <c r="N46" s="45"/>
      <c r="O46" s="45"/>
      <c r="P46" s="46"/>
      <c r="Q46" s="46"/>
      <c r="R46" s="46"/>
      <c r="S46" s="45"/>
      <c r="T46" s="45"/>
      <c r="U46" s="170"/>
    </row>
    <row r="47" spans="1:21" ht="19.149999999999999" hidden="1" customHeight="1">
      <c r="A47" s="100"/>
      <c r="B47" s="100"/>
      <c r="C47" s="100"/>
      <c r="D47" s="100"/>
      <c r="E47" s="100"/>
      <c r="F47" s="100"/>
      <c r="G47" s="100"/>
      <c r="H47" s="100"/>
      <c r="I47" s="100"/>
      <c r="J47" s="100"/>
      <c r="K47" s="46"/>
      <c r="L47" s="46"/>
      <c r="M47" s="46"/>
      <c r="N47" s="45"/>
      <c r="O47" s="45"/>
      <c r="P47" s="46"/>
      <c r="Q47" s="46"/>
      <c r="R47" s="46"/>
      <c r="S47" s="45"/>
      <c r="T47" s="45"/>
      <c r="U47" s="170"/>
    </row>
    <row r="48" spans="1:21" ht="19.149999999999999" hidden="1" customHeight="1">
      <c r="A48" s="100"/>
      <c r="B48" s="100"/>
      <c r="C48" s="100"/>
      <c r="D48" s="100"/>
      <c r="E48" s="100"/>
      <c r="F48" s="100"/>
      <c r="G48" s="100"/>
      <c r="H48" s="100"/>
      <c r="I48" s="100"/>
      <c r="J48" s="100"/>
      <c r="K48" s="46"/>
      <c r="L48" s="46"/>
      <c r="M48" s="46"/>
      <c r="N48" s="45"/>
      <c r="O48" s="45"/>
      <c r="P48" s="46"/>
      <c r="Q48" s="46"/>
      <c r="R48" s="46"/>
      <c r="S48" s="45"/>
      <c r="T48" s="45"/>
      <c r="U48" s="170"/>
    </row>
    <row r="49" spans="1:21" ht="19.149999999999999" hidden="1" customHeight="1">
      <c r="A49" s="100"/>
      <c r="B49" s="100"/>
      <c r="C49" s="100"/>
      <c r="D49" s="100"/>
      <c r="E49" s="100"/>
      <c r="F49" s="100"/>
      <c r="G49" s="100"/>
      <c r="H49" s="100"/>
      <c r="I49" s="100"/>
      <c r="J49" s="100"/>
      <c r="K49" s="46"/>
      <c r="L49" s="46"/>
      <c r="M49" s="46"/>
      <c r="N49" s="45"/>
      <c r="O49" s="45"/>
      <c r="P49" s="46"/>
      <c r="Q49" s="46"/>
      <c r="R49" s="46"/>
      <c r="S49" s="45"/>
      <c r="T49" s="45"/>
      <c r="U49" s="170"/>
    </row>
    <row r="50" spans="1:21" ht="19.149999999999999" hidden="1" customHeight="1">
      <c r="A50" s="100"/>
      <c r="B50" s="100"/>
      <c r="C50" s="100"/>
      <c r="D50" s="100"/>
      <c r="E50" s="100"/>
      <c r="F50" s="100"/>
      <c r="G50" s="100"/>
      <c r="H50" s="100"/>
      <c r="I50" s="100"/>
      <c r="J50" s="100"/>
      <c r="K50" s="46"/>
      <c r="L50" s="46"/>
      <c r="M50" s="46"/>
      <c r="N50" s="45"/>
      <c r="O50" s="45"/>
      <c r="P50" s="46"/>
      <c r="Q50" s="46"/>
      <c r="R50" s="46"/>
      <c r="S50" s="45"/>
      <c r="T50" s="45"/>
      <c r="U50" s="170"/>
    </row>
    <row r="51" spans="1:21" ht="19.149999999999999" hidden="1" customHeight="1">
      <c r="A51" s="100"/>
      <c r="B51" s="100"/>
      <c r="C51" s="100"/>
      <c r="D51" s="100"/>
      <c r="E51" s="100"/>
      <c r="F51" s="100"/>
      <c r="G51" s="100"/>
      <c r="H51" s="100"/>
      <c r="I51" s="100"/>
      <c r="J51" s="100"/>
      <c r="K51" s="46"/>
      <c r="L51" s="46"/>
      <c r="M51" s="46"/>
      <c r="N51" s="45"/>
      <c r="O51" s="45"/>
      <c r="P51" s="46"/>
      <c r="Q51" s="46"/>
      <c r="R51" s="46"/>
      <c r="S51" s="45"/>
      <c r="T51" s="45"/>
      <c r="U51" s="170"/>
    </row>
    <row r="52" spans="1:21" ht="19.149999999999999" hidden="1" customHeight="1">
      <c r="A52" s="100"/>
      <c r="B52" s="100"/>
      <c r="C52" s="100"/>
      <c r="D52" s="100"/>
      <c r="E52" s="100"/>
      <c r="F52" s="100"/>
      <c r="G52" s="100"/>
      <c r="H52" s="100"/>
      <c r="I52" s="100"/>
      <c r="J52" s="100"/>
      <c r="K52" s="46"/>
      <c r="L52" s="46"/>
      <c r="M52" s="46"/>
      <c r="N52" s="45"/>
      <c r="O52" s="45"/>
      <c r="P52" s="46"/>
      <c r="Q52" s="46"/>
      <c r="R52" s="46"/>
      <c r="S52" s="45"/>
      <c r="T52" s="45"/>
      <c r="U52" s="170"/>
    </row>
    <row r="53" spans="1:21" ht="19.149999999999999" hidden="1" customHeight="1">
      <c r="A53" s="100"/>
      <c r="B53" s="100"/>
      <c r="C53" s="100"/>
      <c r="D53" s="100"/>
      <c r="E53" s="100"/>
      <c r="F53" s="100"/>
      <c r="G53" s="100"/>
      <c r="H53" s="100"/>
      <c r="I53" s="100"/>
      <c r="J53" s="100"/>
      <c r="K53" s="46"/>
      <c r="L53" s="46"/>
      <c r="M53" s="46"/>
      <c r="N53" s="45"/>
      <c r="O53" s="45"/>
      <c r="P53" s="46"/>
      <c r="Q53" s="46"/>
      <c r="R53" s="46"/>
      <c r="S53" s="45"/>
      <c r="T53" s="45"/>
      <c r="U53" s="170"/>
    </row>
    <row r="54" spans="1:21" ht="19.149999999999999" hidden="1" customHeight="1">
      <c r="A54" s="100"/>
      <c r="B54" s="128"/>
      <c r="C54" s="277"/>
      <c r="D54" s="223"/>
      <c r="E54" s="278"/>
      <c r="F54" s="279"/>
      <c r="G54" s="279"/>
      <c r="H54" s="279"/>
      <c r="I54" s="279"/>
      <c r="J54" s="279"/>
      <c r="K54" s="46"/>
      <c r="L54" s="46"/>
      <c r="M54" s="46"/>
      <c r="N54" s="45"/>
      <c r="O54" s="45"/>
      <c r="P54" s="46"/>
      <c r="Q54" s="46"/>
      <c r="R54" s="46"/>
      <c r="S54" s="45"/>
      <c r="T54" s="45"/>
      <c r="U54" s="170"/>
    </row>
    <row r="55" spans="1:21" ht="19.149999999999999" hidden="1" customHeight="1">
      <c r="A55" s="100"/>
      <c r="B55" s="211"/>
      <c r="C55" s="103"/>
      <c r="D55" s="181"/>
      <c r="E55" s="45"/>
      <c r="F55" s="45"/>
      <c r="G55" s="45"/>
      <c r="H55" s="45"/>
      <c r="I55" s="45"/>
      <c r="J55" s="45"/>
      <c r="K55" s="46"/>
      <c r="L55" s="46"/>
      <c r="M55" s="46"/>
      <c r="N55" s="45"/>
      <c r="O55" s="45"/>
      <c r="P55" s="46"/>
      <c r="Q55" s="46"/>
      <c r="R55" s="46"/>
      <c r="S55" s="45"/>
      <c r="T55" s="45"/>
      <c r="U55" s="170"/>
    </row>
    <row r="56" spans="1:21" ht="19.149999999999999" hidden="1" customHeight="1">
      <c r="A56" s="100"/>
      <c r="B56" s="211"/>
      <c r="C56" s="103"/>
      <c r="D56" s="181"/>
      <c r="E56" s="45"/>
      <c r="F56" s="45"/>
      <c r="G56" s="45"/>
      <c r="H56" s="11"/>
      <c r="I56" s="45"/>
      <c r="J56" s="45"/>
      <c r="K56" s="45"/>
      <c r="L56" s="139"/>
      <c r="M56" s="45"/>
      <c r="N56" s="45"/>
      <c r="O56" s="45"/>
      <c r="P56" s="45"/>
      <c r="Q56" s="139"/>
      <c r="R56" s="45"/>
      <c r="S56" s="45"/>
      <c r="T56" s="45"/>
      <c r="U56" s="170"/>
    </row>
    <row r="57" spans="1:21" ht="19.149999999999999" hidden="1" customHeight="1">
      <c r="A57" s="104"/>
      <c r="B57" s="104"/>
      <c r="C57" s="105"/>
      <c r="D57" s="180"/>
      <c r="E57" s="17"/>
      <c r="F57" s="17"/>
      <c r="G57" s="17"/>
      <c r="H57" s="91"/>
      <c r="I57" s="17"/>
      <c r="J57" s="17"/>
      <c r="K57" s="17"/>
      <c r="L57" s="17"/>
      <c r="M57" s="106"/>
      <c r="N57" s="17"/>
      <c r="O57" s="17"/>
      <c r="P57" s="17"/>
      <c r="Q57" s="17"/>
      <c r="R57" s="106"/>
      <c r="S57" s="17"/>
      <c r="T57" s="17"/>
      <c r="U57" s="182"/>
    </row>
    <row r="59" spans="1:21">
      <c r="A59" s="147"/>
      <c r="B59" s="485" t="s">
        <v>97</v>
      </c>
      <c r="C59" s="486"/>
      <c r="D59" s="486"/>
      <c r="E59" s="486"/>
      <c r="F59" s="486"/>
      <c r="G59" s="486"/>
      <c r="H59" s="486"/>
      <c r="I59" s="487"/>
    </row>
    <row r="60" spans="1:21" ht="15.75" customHeight="1">
      <c r="A60" s="108"/>
      <c r="B60" s="108"/>
    </row>
    <row r="61" spans="1:21">
      <c r="A61" s="554"/>
      <c r="B61" s="554"/>
      <c r="C61" s="554"/>
    </row>
    <row r="62" spans="1:21">
      <c r="A62" s="554"/>
      <c r="B62" s="554"/>
      <c r="C62" s="554"/>
    </row>
  </sheetData>
  <mergeCells count="12">
    <mergeCell ref="U4:U6"/>
    <mergeCell ref="D5:H5"/>
    <mergeCell ref="I5:T5"/>
    <mergeCell ref="B59:I59"/>
    <mergeCell ref="A61:C61"/>
    <mergeCell ref="A62:C62"/>
    <mergeCell ref="A1:M2"/>
    <mergeCell ref="A4:A6"/>
    <mergeCell ref="B4:B6"/>
    <mergeCell ref="C4:C6"/>
    <mergeCell ref="D4:H4"/>
    <mergeCell ref="I4:T4"/>
  </mergeCells>
  <printOptions horizontalCentered="1"/>
  <pageMargins left="0.98425196850393704" right="0.43307086614173229" top="0.74803149606299213" bottom="0.15748031496062992" header="0.31496062992125984" footer="0.31496062992125984"/>
  <pageSetup paperSize="9" scale="9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1A.GDP</vt:lpstr>
      <vt:lpstr>1B.Sosanh</vt:lpstr>
      <vt:lpstr>2.Inflation</vt:lpstr>
      <vt:lpstr>3A.XK</vt:lpstr>
      <vt:lpstr>3B.NK</vt:lpstr>
      <vt:lpstr>3C.CCTM</vt:lpstr>
      <vt:lpstr>4.TT-XNK</vt:lpstr>
      <vt:lpstr>5.CCI</vt:lpstr>
      <vt:lpstr>6A.PMI</vt:lpstr>
      <vt:lpstr>6B.PMI-CBCT</vt:lpstr>
      <vt:lpstr>6C.PMI-Dich vụ</vt:lpstr>
      <vt:lpstr>7.That nghiep</vt:lpstr>
      <vt:lpstr>8.DC_GDP</vt:lpstr>
      <vt:lpstr>9.DC_Lam phat</vt:lpstr>
      <vt:lpstr>10.Lai suat</vt:lpstr>
      <vt:lpstr>'10.Lai suat'!Print_Area</vt:lpstr>
      <vt:lpstr>'1A.GDP'!Print_Area</vt:lpstr>
      <vt:lpstr>'1B.Sosanh'!Print_Area</vt:lpstr>
      <vt:lpstr>'2.Inflation'!Print_Area</vt:lpstr>
      <vt:lpstr>'3A.XK'!Print_Area</vt:lpstr>
      <vt:lpstr>'3B.NK'!Print_Area</vt:lpstr>
      <vt:lpstr>'4.TT-XNK'!Print_Area</vt:lpstr>
      <vt:lpstr>'5.CCI'!Print_Area</vt:lpstr>
      <vt:lpstr>'6A.PMI'!Print_Area</vt:lpstr>
      <vt:lpstr>'6B.PMI-CBCT'!Print_Area</vt:lpstr>
      <vt:lpstr>'6C.PMI-Dich vụ'!Print_Area</vt:lpstr>
      <vt:lpstr>'7.That nghiep'!Print_Area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Hoàng Thị Thanh Hà</dc:creator>
  <cp:lastModifiedBy>Hoàng Thị Thanh Hà</cp:lastModifiedBy>
  <dcterms:created xsi:type="dcterms:W3CDTF">2023-06-23T04:24:07Z</dcterms:created>
  <dcterms:modified xsi:type="dcterms:W3CDTF">2023-06-23T04:24:08Z</dcterms:modified>
</cp:coreProperties>
</file>