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01 Bao cao thang\2026\Thang 6\QR code va tai lieu Hop bao quy II-2026\Tai lieu hop bao Quy II-2026\Bản Word\"/>
    </mc:Choice>
  </mc:AlternateContent>
  <bookViews>
    <workbookView xWindow="0" yWindow="0" windowWidth="9645" windowHeight="6705" firstSheet="12" activeTab="17"/>
  </bookViews>
  <sheets>
    <sheet name="1A.GDP" sheetId="20" state="hidden" r:id="rId1"/>
    <sheet name="1B.So sanh..." sheetId="19" state="hidden" r:id="rId2"/>
    <sheet name="2.Inflation" sheetId="30" state="hidden" r:id="rId3"/>
    <sheet name="1A.GDP." sheetId="34" r:id="rId4"/>
    <sheet name="1B.So sanh." sheetId="35" r:id="rId5"/>
    <sheet name="2.Inflation." sheetId="43" r:id="rId6"/>
    <sheet name="3A.XK" sheetId="21" r:id="rId7"/>
    <sheet name="3B.NK" sheetId="22" r:id="rId8"/>
    <sheet name="3C.CCTM" sheetId="23" r:id="rId9"/>
    <sheet name="4.TT-XNK" sheetId="24" r:id="rId10"/>
    <sheet name="5.CCI." sheetId="36" r:id="rId11"/>
    <sheet name="6A.PMI-TH." sheetId="40" r:id="rId12"/>
    <sheet name="6B.PMI-CBCT." sheetId="41" r:id="rId13"/>
    <sheet name="6C.PMI-Dich vu." sheetId="42" r:id="rId14"/>
    <sheet name="7. That nghiep." sheetId="44" r:id="rId15"/>
    <sheet name="8.DC_GDP" sheetId="38" r:id="rId16"/>
    <sheet name="9.DC_Lam phat" sheetId="39" r:id="rId17"/>
    <sheet name="10.Lai suat." sheetId="37" r:id="rId18"/>
    <sheet name="5.CCI" sheetId="25" state="hidden" r:id="rId19"/>
    <sheet name="6A.PMI-TH" sheetId="27" state="hidden" r:id="rId20"/>
    <sheet name="6B.PMI-CBCT" sheetId="28" state="hidden" r:id="rId21"/>
    <sheet name="6C.PMI-Dich vu" sheetId="29" state="hidden" r:id="rId22"/>
    <sheet name="7. That nghiep" sheetId="31" state="hidden" r:id="rId23"/>
    <sheet name="8.DC_GDP." sheetId="32" state="hidden" r:id="rId24"/>
    <sheet name="9.DC_Lam phat " sheetId="33" state="hidden" r:id="rId25"/>
    <sheet name="10.Lai suat" sheetId="26" state="hidden" r:id="rId26"/>
  </sheets>
  <definedNames>
    <definedName name="_xlnm.Print_Area" localSheetId="25">'10.Lai suat'!$A$1:$U$59</definedName>
    <definedName name="_xlnm.Print_Area" localSheetId="17">'10.Lai suat.'!$A$1:$V$60</definedName>
    <definedName name="_xlnm.Print_Area" localSheetId="0">'1A.GDP'!$A$1:$M$59</definedName>
    <definedName name="_xlnm.Print_Area" localSheetId="3">'1A.GDP.'!$A$1:$L$60</definedName>
    <definedName name="_xlnm.Print_Area" localSheetId="4">'1B.So sanh.'!$A$1:$P$59</definedName>
    <definedName name="_xlnm.Print_Area" localSheetId="1">'1B.So sanh...'!$A$1:$P$59</definedName>
    <definedName name="_xlnm.Print_Area" localSheetId="2">'2.Inflation'!$A$1:$AB$60</definedName>
    <definedName name="_xlnm.Print_Area" localSheetId="5">'2.Inflation.'!$A$1:$AB$60</definedName>
    <definedName name="_xlnm.Print_Area" localSheetId="6">'3A.XK'!$A$1:$V$60</definedName>
    <definedName name="_xlnm.Print_Area" localSheetId="7">'3B.NK'!$A$1:$V$59</definedName>
    <definedName name="_xlnm.Print_Area" localSheetId="8">'3C.CCTM'!$A$1:$V$59</definedName>
    <definedName name="_xlnm.Print_Area" localSheetId="9">'4.TT-XNK'!$A$1:$AM$59</definedName>
    <definedName name="_xlnm.Print_Area" localSheetId="18">'5.CCI'!$A$1:$U$59</definedName>
    <definedName name="_xlnm.Print_Area" localSheetId="10">'5.CCI.'!$A$1:$U$59</definedName>
    <definedName name="_xlnm.Print_Area" localSheetId="19">'6A.PMI-TH'!$A$1:$U$59</definedName>
    <definedName name="_xlnm.Print_Area" localSheetId="11">'6A.PMI-TH.'!$A$1:$U$59</definedName>
    <definedName name="_xlnm.Print_Area" localSheetId="20">'6B.PMI-CBCT'!$A$1:$U$59</definedName>
    <definedName name="_xlnm.Print_Area" localSheetId="12">'6B.PMI-CBCT.'!$A$1:$U$59</definedName>
    <definedName name="_xlnm.Print_Area" localSheetId="21">'6C.PMI-Dich vu'!$A$1:$U$59</definedName>
    <definedName name="_xlnm.Print_Area" localSheetId="13">'6C.PMI-Dich vu.'!$A$1:$U$59</definedName>
    <definedName name="_xlnm.Print_Area" localSheetId="22">'7. That nghiep'!$A$1:$U$59</definedName>
    <definedName name="_xlnm.Print_Area" localSheetId="14">'7. That nghiep.'!$A$1:$U$59</definedName>
    <definedName name="_xlnm.Print_Area" localSheetId="15">'8.DC_GDP'!$A$1:$M$61</definedName>
    <definedName name="_xlnm.Print_Area" localSheetId="23">'8.DC_GDP.'!$A$1:$M$61</definedName>
    <definedName name="_xlnm.Print_Area" localSheetId="16">'9.DC_Lam phat'!$A$1:$M$61</definedName>
    <definedName name="_xlnm.Print_Area" localSheetId="24">'9.DC_Lam phat '!$A$1:$M$60</definedName>
  </definedNames>
  <calcPr calcId="191029"/>
</workbook>
</file>

<file path=xl/calcChain.xml><?xml version="1.0" encoding="utf-8"?>
<calcChain xmlns="http://schemas.openxmlformats.org/spreadsheetml/2006/main">
  <c r="U16" i="22" l="1"/>
  <c r="T16" i="22"/>
  <c r="R16" i="22"/>
  <c r="Q16" i="22"/>
  <c r="P16" i="22"/>
  <c r="O16" i="22"/>
  <c r="N16" i="22"/>
  <c r="M16" i="22"/>
  <c r="L16" i="22"/>
  <c r="K16" i="22"/>
  <c r="J16" i="22"/>
  <c r="U15" i="22"/>
  <c r="T15" i="22"/>
  <c r="P15" i="22"/>
  <c r="O15" i="22"/>
  <c r="N15" i="22"/>
  <c r="M15" i="22"/>
  <c r="L15" i="22"/>
  <c r="K15" i="22"/>
  <c r="J15" i="22"/>
  <c r="T14" i="22"/>
  <c r="S14" i="22"/>
  <c r="R14" i="22"/>
  <c r="Q14" i="22"/>
  <c r="P14" i="22"/>
  <c r="O14" i="22"/>
  <c r="N14" i="22"/>
  <c r="M14" i="22"/>
  <c r="L14" i="22"/>
  <c r="K14" i="22"/>
  <c r="J14" i="22"/>
  <c r="I14" i="22"/>
  <c r="H14" i="22"/>
  <c r="T11" i="22"/>
  <c r="S11" i="22"/>
  <c r="R11" i="22"/>
  <c r="Q11" i="22"/>
  <c r="P11" i="22"/>
  <c r="O11" i="22"/>
  <c r="N11" i="22"/>
  <c r="M11" i="22"/>
  <c r="L11" i="22"/>
  <c r="K11" i="22"/>
  <c r="J11" i="22"/>
  <c r="I11" i="22"/>
  <c r="H11" i="22"/>
  <c r="T9" i="22"/>
  <c r="Q9" i="22"/>
  <c r="P9" i="22"/>
  <c r="O9" i="22"/>
  <c r="N9" i="22"/>
  <c r="M9" i="22"/>
  <c r="L9" i="22"/>
  <c r="K9" i="22"/>
  <c r="J9" i="22"/>
  <c r="I9" i="22"/>
  <c r="H9" i="22"/>
  <c r="U16" i="21"/>
  <c r="T16" i="21"/>
  <c r="S16" i="21"/>
  <c r="R16" i="21"/>
  <c r="Q16" i="21"/>
  <c r="P16" i="21"/>
  <c r="O16" i="21"/>
  <c r="N16" i="21"/>
  <c r="M16" i="21"/>
  <c r="L16" i="21"/>
  <c r="K16" i="21"/>
  <c r="J16" i="21"/>
  <c r="U15" i="21"/>
  <c r="T15" i="21"/>
  <c r="Q15" i="21"/>
  <c r="O15" i="21"/>
  <c r="N15" i="21"/>
  <c r="M15" i="21"/>
  <c r="L15" i="21"/>
  <c r="K15" i="21"/>
  <c r="J15" i="21"/>
  <c r="T14" i="21"/>
  <c r="S14" i="21"/>
  <c r="R14" i="21"/>
  <c r="Q14" i="21"/>
  <c r="P14" i="21"/>
  <c r="O14" i="21"/>
  <c r="N14" i="21"/>
  <c r="M14" i="21"/>
  <c r="L14" i="21"/>
  <c r="K14" i="21"/>
  <c r="J14" i="21"/>
  <c r="I14" i="21"/>
  <c r="H14" i="21"/>
  <c r="T11" i="21"/>
  <c r="S11" i="21"/>
  <c r="Q11" i="21"/>
  <c r="P11" i="21"/>
  <c r="O11" i="21"/>
  <c r="N11" i="21"/>
  <c r="M11" i="21"/>
  <c r="L11" i="21"/>
  <c r="K11" i="21"/>
  <c r="J11" i="21"/>
  <c r="I11" i="21"/>
  <c r="H11" i="21"/>
  <c r="T9" i="21"/>
  <c r="S9" i="21"/>
  <c r="Q9" i="21"/>
  <c r="P9" i="21"/>
  <c r="O9" i="21"/>
  <c r="N9" i="21"/>
  <c r="M9" i="21"/>
  <c r="L9" i="21"/>
  <c r="K9" i="21"/>
  <c r="J9" i="21"/>
  <c r="I9" i="21"/>
  <c r="H9" i="21"/>
  <c r="O25" i="35" l="1"/>
  <c r="L25" i="35"/>
  <c r="I25" i="35"/>
  <c r="F25" i="35"/>
  <c r="O24" i="35"/>
  <c r="L24" i="35"/>
  <c r="I24" i="35"/>
  <c r="F24" i="35"/>
  <c r="O23" i="35"/>
  <c r="L23" i="35"/>
  <c r="I23" i="35"/>
  <c r="F23" i="35"/>
  <c r="O22" i="35"/>
  <c r="L22" i="35"/>
  <c r="I22" i="35"/>
  <c r="F22" i="35"/>
  <c r="O21" i="35"/>
  <c r="L21" i="35"/>
  <c r="I21" i="35"/>
  <c r="F21" i="35"/>
  <c r="O20" i="35"/>
  <c r="L20" i="35"/>
  <c r="I20" i="35"/>
  <c r="F20" i="35"/>
  <c r="O19" i="35"/>
  <c r="L19" i="35"/>
  <c r="I19" i="35"/>
  <c r="F19" i="35"/>
  <c r="O18" i="35"/>
  <c r="L18" i="35"/>
  <c r="I18" i="35"/>
  <c r="F18" i="35"/>
  <c r="O17" i="35"/>
  <c r="L17" i="35"/>
  <c r="I17" i="35"/>
  <c r="F17" i="35"/>
  <c r="O16" i="35"/>
  <c r="L16" i="35"/>
  <c r="I16" i="35"/>
  <c r="F16" i="35"/>
  <c r="O15" i="35"/>
  <c r="L15" i="35"/>
  <c r="I15" i="35"/>
  <c r="F15" i="35"/>
  <c r="O14" i="35"/>
  <c r="L14" i="35"/>
  <c r="I14" i="35"/>
  <c r="F14" i="35"/>
  <c r="O13" i="35"/>
  <c r="L13" i="35"/>
  <c r="I13" i="35"/>
  <c r="F13" i="35"/>
  <c r="O12" i="35"/>
  <c r="L12" i="35"/>
  <c r="I12" i="35"/>
  <c r="F12" i="35"/>
  <c r="O11" i="35"/>
  <c r="L11" i="35"/>
  <c r="I11" i="35"/>
  <c r="F11" i="35"/>
  <c r="O10" i="35"/>
  <c r="L10" i="35"/>
  <c r="I10" i="35"/>
  <c r="F10" i="35"/>
  <c r="O9" i="35"/>
  <c r="L9" i="35"/>
  <c r="I9" i="35"/>
  <c r="F9" i="35"/>
  <c r="O8" i="35"/>
  <c r="L8" i="35"/>
  <c r="I8" i="35"/>
  <c r="F8" i="35"/>
  <c r="V9" i="37" l="1"/>
  <c r="V10" i="37"/>
  <c r="V11" i="37"/>
  <c r="V12" i="37"/>
  <c r="V13" i="37"/>
  <c r="V14" i="37"/>
  <c r="V15" i="37"/>
  <c r="V16" i="37"/>
  <c r="V17" i="37"/>
  <c r="V18" i="37"/>
  <c r="V19" i="37"/>
  <c r="V20" i="37"/>
  <c r="V21" i="37"/>
  <c r="V22" i="37"/>
  <c r="V23" i="37"/>
  <c r="V24" i="37"/>
  <c r="V25" i="37"/>
  <c r="V8" i="37" l="1"/>
  <c r="A9" i="44" l="1"/>
  <c r="A10" i="44" s="1"/>
  <c r="A11" i="44" s="1"/>
  <c r="A12" i="44" s="1"/>
  <c r="A13" i="44" s="1"/>
  <c r="A14" i="44" s="1"/>
  <c r="A15" i="44" s="1"/>
  <c r="A16" i="44" s="1"/>
  <c r="A17" i="44" s="1"/>
  <c r="A18" i="44" s="1"/>
  <c r="A19" i="44" s="1"/>
  <c r="A20" i="44" s="1"/>
  <c r="A21" i="44" s="1"/>
  <c r="A22" i="44" s="1"/>
  <c r="A23" i="44" s="1"/>
  <c r="A9" i="43"/>
  <c r="A10" i="43" s="1"/>
  <c r="A11" i="43" s="1"/>
  <c r="A12" i="43" s="1"/>
  <c r="A13" i="43" s="1"/>
  <c r="A14" i="43" s="1"/>
  <c r="A15" i="43" s="1"/>
  <c r="A16" i="43" s="1"/>
  <c r="A17" i="43" s="1"/>
  <c r="A18" i="43" s="1"/>
  <c r="A19" i="43" s="1"/>
  <c r="A20" i="43" s="1"/>
  <c r="A21" i="43" s="1"/>
  <c r="A22" i="43" s="1"/>
  <c r="A23" i="43" s="1"/>
  <c r="A24" i="43" s="1"/>
  <c r="A25" i="43" s="1"/>
  <c r="A26" i="43" s="1"/>
  <c r="A27" i="43" s="1"/>
  <c r="A28" i="43" s="1"/>
  <c r="U54" i="37" l="1"/>
  <c r="J54" i="37"/>
  <c r="U53" i="37"/>
  <c r="J53" i="37"/>
  <c r="U52" i="37"/>
  <c r="J52" i="37"/>
  <c r="U51" i="37"/>
  <c r="J51" i="37"/>
  <c r="U50" i="37"/>
  <c r="J50" i="37"/>
  <c r="U49" i="37"/>
  <c r="J49" i="37"/>
  <c r="U48" i="37"/>
  <c r="J48" i="37"/>
  <c r="U47" i="37"/>
  <c r="J47" i="37"/>
  <c r="U46" i="37"/>
  <c r="J46" i="37"/>
  <c r="U45" i="37"/>
  <c r="J45" i="37"/>
  <c r="U44" i="37"/>
  <c r="J44" i="37"/>
  <c r="U43" i="37"/>
  <c r="J43" i="37"/>
  <c r="U42" i="37"/>
  <c r="J42" i="37"/>
  <c r="U41" i="37"/>
  <c r="J41" i="37"/>
  <c r="U40" i="37"/>
  <c r="J40" i="37"/>
  <c r="U39" i="37"/>
  <c r="J39" i="37"/>
  <c r="U38" i="37"/>
  <c r="J38" i="37"/>
  <c r="U37" i="37"/>
  <c r="J37" i="37"/>
  <c r="U36" i="37"/>
  <c r="J36" i="37"/>
  <c r="U35" i="37"/>
  <c r="J35" i="37"/>
  <c r="U34" i="37"/>
  <c r="J34" i="37"/>
  <c r="U33" i="37"/>
  <c r="J33" i="37"/>
  <c r="U32" i="37"/>
  <c r="J32" i="37"/>
  <c r="U31" i="37"/>
  <c r="J31" i="37"/>
  <c r="U30" i="37"/>
  <c r="J30" i="37"/>
  <c r="U29" i="37"/>
  <c r="J29" i="37"/>
  <c r="U28" i="37"/>
  <c r="J28" i="37"/>
  <c r="U27" i="37"/>
  <c r="J27" i="37"/>
  <c r="U26" i="37"/>
  <c r="J26" i="37"/>
  <c r="U25" i="37"/>
  <c r="M25" i="37"/>
  <c r="L25" i="37"/>
  <c r="K25" i="37"/>
  <c r="J25" i="37"/>
  <c r="U24" i="37"/>
  <c r="M24" i="37"/>
  <c r="L24" i="37"/>
  <c r="K24" i="37"/>
  <c r="J24" i="37"/>
  <c r="U23" i="37"/>
  <c r="M23" i="37"/>
  <c r="L23" i="37"/>
  <c r="K23" i="37"/>
  <c r="J23" i="37"/>
  <c r="U22" i="37"/>
  <c r="M22" i="37"/>
  <c r="L22" i="37"/>
  <c r="K22" i="37"/>
  <c r="J22" i="37"/>
  <c r="U21" i="37"/>
  <c r="M21" i="37"/>
  <c r="L21" i="37"/>
  <c r="K21" i="37"/>
  <c r="J21" i="37"/>
  <c r="U20" i="37"/>
  <c r="M20" i="37"/>
  <c r="L20" i="37"/>
  <c r="K20" i="37"/>
  <c r="J20" i="37"/>
  <c r="U19" i="37"/>
  <c r="M19" i="37"/>
  <c r="L19" i="37"/>
  <c r="K19" i="37"/>
  <c r="J19" i="37"/>
  <c r="U18" i="37"/>
  <c r="M18" i="37"/>
  <c r="L18" i="37"/>
  <c r="K18" i="37"/>
  <c r="J18" i="37"/>
  <c r="U17" i="37"/>
  <c r="M17" i="37"/>
  <c r="L17" i="37"/>
  <c r="K17" i="37"/>
  <c r="J17" i="37"/>
  <c r="U16" i="37"/>
  <c r="M16" i="37"/>
  <c r="L16" i="37"/>
  <c r="K16" i="37"/>
  <c r="J16" i="37"/>
  <c r="U15" i="37"/>
  <c r="M15" i="37"/>
  <c r="L15" i="37"/>
  <c r="K15" i="37"/>
  <c r="J15" i="37"/>
  <c r="U14" i="37"/>
  <c r="M14" i="37"/>
  <c r="L14" i="37"/>
  <c r="K14" i="37"/>
  <c r="J14" i="37"/>
  <c r="U13" i="37"/>
  <c r="M13" i="37"/>
  <c r="L13" i="37"/>
  <c r="K13" i="37"/>
  <c r="J13" i="37"/>
  <c r="U12" i="37"/>
  <c r="M12" i="37"/>
  <c r="L12" i="37"/>
  <c r="K12" i="37"/>
  <c r="J12" i="37"/>
  <c r="U11" i="37"/>
  <c r="M11" i="37"/>
  <c r="L11" i="37"/>
  <c r="K11" i="37"/>
  <c r="J11" i="37"/>
  <c r="U10" i="37"/>
  <c r="M10" i="37"/>
  <c r="L10" i="37"/>
  <c r="K10" i="37"/>
  <c r="J10" i="37"/>
  <c r="U9" i="37"/>
  <c r="M9" i="37"/>
  <c r="L9" i="37"/>
  <c r="K9" i="37"/>
  <c r="J9" i="37"/>
  <c r="U8" i="37"/>
  <c r="M8" i="37"/>
  <c r="L8" i="37"/>
  <c r="K8" i="37"/>
  <c r="J8" i="37"/>
  <c r="T9" i="26" l="1"/>
  <c r="T10" i="26"/>
  <c r="T11" i="26"/>
  <c r="T12" i="26"/>
  <c r="T13" i="26"/>
  <c r="T14" i="26"/>
  <c r="T15" i="26"/>
  <c r="T16" i="26"/>
  <c r="T17" i="26"/>
  <c r="T18" i="26"/>
  <c r="T19" i="26"/>
  <c r="T20" i="26"/>
  <c r="T21" i="26"/>
  <c r="T22" i="26"/>
  <c r="T23" i="26"/>
  <c r="T24" i="26"/>
  <c r="A9" i="31" l="1"/>
  <c r="A10" i="31" s="1"/>
  <c r="A11" i="31" s="1"/>
  <c r="A12" i="31" s="1"/>
  <c r="A13" i="31" s="1"/>
  <c r="A14" i="31" s="1"/>
  <c r="A15" i="31" s="1"/>
  <c r="A16" i="31" s="1"/>
  <c r="A17" i="31" s="1"/>
  <c r="A18" i="31" s="1"/>
  <c r="A19" i="31" s="1"/>
  <c r="A20" i="31" s="1"/>
  <c r="A21" i="31" s="1"/>
  <c r="A22" i="31" s="1"/>
  <c r="A23" i="31" s="1"/>
  <c r="A9" i="30"/>
  <c r="A10" i="30" s="1"/>
  <c r="A11" i="30" s="1"/>
  <c r="A12" i="30" s="1"/>
  <c r="A13" i="30" s="1"/>
  <c r="A14" i="30" s="1"/>
  <c r="A15" i="30" s="1"/>
  <c r="A16" i="30" s="1"/>
  <c r="A17" i="30" s="1"/>
  <c r="A18" i="30" s="1"/>
  <c r="A19" i="30" s="1"/>
  <c r="A20" i="30" s="1"/>
  <c r="A21" i="30" s="1"/>
  <c r="A22" i="30" s="1"/>
  <c r="A23" i="30" s="1"/>
  <c r="A24" i="30" s="1"/>
  <c r="A25" i="30" s="1"/>
  <c r="A26" i="30" s="1"/>
  <c r="A27" i="30" s="1"/>
  <c r="A28" i="30" s="1"/>
  <c r="T54" i="26" l="1"/>
  <c r="J54" i="26"/>
  <c r="T53" i="26"/>
  <c r="J53" i="26"/>
  <c r="T52" i="26"/>
  <c r="J52" i="26"/>
  <c r="T51" i="26"/>
  <c r="J51" i="26"/>
  <c r="T50" i="26"/>
  <c r="J50" i="26"/>
  <c r="T49" i="26"/>
  <c r="J49" i="26"/>
  <c r="T48" i="26"/>
  <c r="J48" i="26"/>
  <c r="T47" i="26"/>
  <c r="J47" i="26"/>
  <c r="T46" i="26"/>
  <c r="J46" i="26"/>
  <c r="T45" i="26"/>
  <c r="J45" i="26"/>
  <c r="T44" i="26"/>
  <c r="J44" i="26"/>
  <c r="T43" i="26"/>
  <c r="J43" i="26"/>
  <c r="T42" i="26"/>
  <c r="J42" i="26"/>
  <c r="T41" i="26"/>
  <c r="J41" i="26"/>
  <c r="T40" i="26"/>
  <c r="J40" i="26"/>
  <c r="T39" i="26"/>
  <c r="J39" i="26"/>
  <c r="T38" i="26"/>
  <c r="J38" i="26"/>
  <c r="T37" i="26"/>
  <c r="J37" i="26"/>
  <c r="T36" i="26"/>
  <c r="J36" i="26"/>
  <c r="T35" i="26"/>
  <c r="J35" i="26"/>
  <c r="T34" i="26"/>
  <c r="J34" i="26"/>
  <c r="T33" i="26"/>
  <c r="J33" i="26"/>
  <c r="T32" i="26"/>
  <c r="J32" i="26"/>
  <c r="T31" i="26"/>
  <c r="J31" i="26"/>
  <c r="T30" i="26"/>
  <c r="J30" i="26"/>
  <c r="T29" i="26"/>
  <c r="J29" i="26"/>
  <c r="T28" i="26"/>
  <c r="J28" i="26"/>
  <c r="T27" i="26"/>
  <c r="J27" i="26"/>
  <c r="T26" i="26"/>
  <c r="J26" i="26"/>
  <c r="T25" i="26"/>
  <c r="M25" i="26"/>
  <c r="L25" i="26"/>
  <c r="K25" i="26"/>
  <c r="J25" i="26"/>
  <c r="M24" i="26"/>
  <c r="L24" i="26"/>
  <c r="K24" i="26"/>
  <c r="J24" i="26"/>
  <c r="M23" i="26"/>
  <c r="L23" i="26"/>
  <c r="K23" i="26"/>
  <c r="J23" i="26"/>
  <c r="M22" i="26"/>
  <c r="L22" i="26"/>
  <c r="K22" i="26"/>
  <c r="J22" i="26"/>
  <c r="M21" i="26"/>
  <c r="L21" i="26"/>
  <c r="K21" i="26"/>
  <c r="J21" i="26"/>
  <c r="M20" i="26"/>
  <c r="L20" i="26"/>
  <c r="K20" i="26"/>
  <c r="J20" i="26"/>
  <c r="M19" i="26"/>
  <c r="L19" i="26"/>
  <c r="K19" i="26"/>
  <c r="J19" i="26"/>
  <c r="M18" i="26"/>
  <c r="L18" i="26"/>
  <c r="K18" i="26"/>
  <c r="J18" i="26"/>
  <c r="M17" i="26"/>
  <c r="L17" i="26"/>
  <c r="K17" i="26"/>
  <c r="J17" i="26"/>
  <c r="M16" i="26"/>
  <c r="L16" i="26"/>
  <c r="K16" i="26"/>
  <c r="J16" i="26"/>
  <c r="M15" i="26"/>
  <c r="L15" i="26"/>
  <c r="K15" i="26"/>
  <c r="J15" i="26"/>
  <c r="M14" i="26"/>
  <c r="L14" i="26"/>
  <c r="K14" i="26"/>
  <c r="J14" i="26"/>
  <c r="M13" i="26"/>
  <c r="L13" i="26"/>
  <c r="K13" i="26"/>
  <c r="J13" i="26"/>
  <c r="M12" i="26"/>
  <c r="L12" i="26"/>
  <c r="K12" i="26"/>
  <c r="J12" i="26"/>
  <c r="M11" i="26"/>
  <c r="L11" i="26"/>
  <c r="K11" i="26"/>
  <c r="J11" i="26"/>
  <c r="M10" i="26"/>
  <c r="L10" i="26"/>
  <c r="K10" i="26"/>
  <c r="J10" i="26"/>
  <c r="M9" i="26"/>
  <c r="L9" i="26"/>
  <c r="K9" i="26"/>
  <c r="J9" i="26"/>
  <c r="T8" i="26"/>
  <c r="M8" i="26"/>
  <c r="L8" i="26"/>
  <c r="K8" i="26"/>
  <c r="J8" i="26"/>
  <c r="O9" i="19" l="1"/>
  <c r="O11" i="19"/>
  <c r="O12" i="19"/>
  <c r="O13" i="19"/>
  <c r="O14" i="19"/>
  <c r="O15" i="19"/>
  <c r="O16" i="19"/>
  <c r="O17" i="19"/>
  <c r="O18" i="19"/>
  <c r="O19" i="19"/>
  <c r="O20" i="19"/>
  <c r="O21" i="19"/>
  <c r="O22" i="19"/>
  <c r="O23" i="19"/>
  <c r="O24" i="19"/>
  <c r="O25" i="19"/>
  <c r="O8" i="19"/>
  <c r="L9" i="19"/>
  <c r="L11" i="19"/>
  <c r="L12" i="19"/>
  <c r="L13" i="19"/>
  <c r="L14" i="19"/>
  <c r="L15" i="19"/>
  <c r="L16" i="19"/>
  <c r="L17" i="19"/>
  <c r="L18" i="19"/>
  <c r="L19" i="19"/>
  <c r="L20" i="19"/>
  <c r="L21" i="19"/>
  <c r="L22" i="19"/>
  <c r="L23" i="19"/>
  <c r="L24" i="19"/>
  <c r="L25" i="19"/>
  <c r="L8" i="19"/>
  <c r="I9" i="19"/>
  <c r="I11" i="19"/>
  <c r="I12" i="19"/>
  <c r="I13" i="19"/>
  <c r="I14" i="19"/>
  <c r="I15" i="19"/>
  <c r="I16" i="19"/>
  <c r="I17" i="19"/>
  <c r="I18" i="19"/>
  <c r="I19" i="19"/>
  <c r="I20" i="19"/>
  <c r="I21" i="19"/>
  <c r="I22" i="19"/>
  <c r="I23" i="19"/>
  <c r="I24" i="19"/>
  <c r="I25" i="19"/>
  <c r="I8" i="19"/>
  <c r="F9" i="19"/>
  <c r="F11" i="19"/>
  <c r="F12" i="19"/>
  <c r="F13" i="19"/>
  <c r="F14" i="19"/>
  <c r="F15" i="19"/>
  <c r="F16" i="19"/>
  <c r="F17" i="19"/>
  <c r="F18" i="19"/>
  <c r="F19" i="19"/>
  <c r="F20" i="19"/>
  <c r="F21" i="19"/>
  <c r="F22" i="19"/>
  <c r="F23" i="19"/>
  <c r="F24" i="19"/>
  <c r="F25" i="19"/>
  <c r="F8" i="19"/>
</calcChain>
</file>

<file path=xl/comments1.xml><?xml version="1.0" encoding="utf-8"?>
<comments xmlns="http://schemas.openxmlformats.org/spreadsheetml/2006/main">
  <authors>
    <author>Đỗ Thu Hòa</author>
    <author>Lê Thu Hiền</author>
  </authors>
  <commentList>
    <comment ref="A1" authorId="0" shapeId="0">
      <text>
        <r>
          <rPr>
            <b/>
            <sz val="9"/>
            <color indexed="81"/>
            <rFont val="Tahoma"/>
            <family val="2"/>
          </rPr>
          <t>Đỗ Thu Hòa:</t>
        </r>
        <r>
          <rPr>
            <sz val="9"/>
            <color indexed="81"/>
            <rFont val="Tahoma"/>
            <family val="2"/>
          </rPr>
          <t xml:space="preserve">
https://tradingeconomics.com/country-list/consumer-confidence?continent=g20</t>
        </r>
      </text>
    </comment>
    <comment ref="K13" authorId="1" shapeId="0">
      <text>
        <r>
          <rPr>
            <b/>
            <sz val="9"/>
            <color indexed="81"/>
            <rFont val="Tahoma"/>
            <family val="2"/>
          </rPr>
          <t>Lê Thu Hiền:</t>
        </r>
        <r>
          <rPr>
            <sz val="9"/>
            <color indexed="81"/>
            <rFont val="Tahoma"/>
            <family val="2"/>
          </rPr>
          <t xml:space="preserve">
Không có số liệu</t>
        </r>
      </text>
    </comment>
  </commentList>
</comments>
</file>

<file path=xl/comments2.xml><?xml version="1.0" encoding="utf-8"?>
<comments xmlns="http://schemas.openxmlformats.org/spreadsheetml/2006/main">
  <authors>
    <author>Lê Thu Hiền</author>
  </authors>
  <commentList>
    <comment ref="M9" authorId="0" shapeId="0">
      <text>
        <r>
          <rPr>
            <b/>
            <sz val="9"/>
            <color indexed="81"/>
            <rFont val="Tahoma"/>
            <family val="2"/>
          </rPr>
          <t>Lê Thu Hiền:</t>
        </r>
        <r>
          <rPr>
            <sz val="9"/>
            <color indexed="81"/>
            <rFont val="Tahoma"/>
            <family val="2"/>
          </rPr>
          <t xml:space="preserve">
Tháng 10 không có số liệu</t>
        </r>
      </text>
    </comment>
    <comment ref="Y9" authorId="0" shapeId="0">
      <text>
        <r>
          <rPr>
            <b/>
            <sz val="9"/>
            <color indexed="81"/>
            <rFont val="Tahoma"/>
            <family val="2"/>
          </rPr>
          <t>Lê Thu Hiền:</t>
        </r>
        <r>
          <rPr>
            <sz val="9"/>
            <color indexed="81"/>
            <rFont val="Tahoma"/>
            <family val="2"/>
          </rPr>
          <t xml:space="preserve">
Tháng 10 không có số liệu</t>
        </r>
      </text>
    </comment>
  </commentList>
</comments>
</file>

<file path=xl/comments3.xml><?xml version="1.0" encoding="utf-8"?>
<comments xmlns="http://schemas.openxmlformats.org/spreadsheetml/2006/main">
  <authors>
    <author>Đỗ Thu Hòa</author>
  </authors>
  <commentList>
    <comment ref="A1" authorId="0" shapeId="0">
      <text>
        <r>
          <rPr>
            <b/>
            <sz val="9"/>
            <color indexed="81"/>
            <rFont val="Tahoma"/>
            <family val="2"/>
          </rPr>
          <t>Đỗ Thu Hòa:</t>
        </r>
        <r>
          <rPr>
            <sz val="9"/>
            <color indexed="81"/>
            <rFont val="Tahoma"/>
            <family val="2"/>
          </rPr>
          <t xml:space="preserve">
https://tradingeconomics.com/country-list/interest-rate</t>
        </r>
      </text>
    </comment>
    <comment ref="C23" authorId="0" shapeId="0">
      <text>
        <r>
          <rPr>
            <b/>
            <sz val="9"/>
            <color indexed="81"/>
            <rFont val="Tahoma"/>
            <family val="2"/>
          </rPr>
          <t>Đỗ Thu Hòa:</t>
        </r>
        <r>
          <rPr>
            <sz val="9"/>
            <color indexed="81"/>
            <rFont val="Tahoma"/>
            <family val="2"/>
          </rPr>
          <t xml:space="preserve">
https://eservices.mas.gov.sg/Statistics/dir/DomesticInterestRates.aspx
chọn Sora, lấy ngày đầu tháng ở mục sora publication date</t>
        </r>
      </text>
    </comment>
  </commentList>
</comments>
</file>

<file path=xl/comments4.xml><?xml version="1.0" encoding="utf-8"?>
<comments xmlns="http://schemas.openxmlformats.org/spreadsheetml/2006/main">
  <authors>
    <author>Đỗ Thu Hòa</author>
    <author>Lê Thu Hiền</author>
  </authors>
  <commentList>
    <comment ref="A1" authorId="0" shapeId="0">
      <text>
        <r>
          <rPr>
            <b/>
            <sz val="9"/>
            <color indexed="81"/>
            <rFont val="Tahoma"/>
            <family val="2"/>
          </rPr>
          <t>Đỗ Thu Hòa:</t>
        </r>
        <r>
          <rPr>
            <sz val="9"/>
            <color indexed="81"/>
            <rFont val="Tahoma"/>
            <family val="2"/>
          </rPr>
          <t xml:space="preserve">
https://tradingeconomics.com/country-list/consumer-confidence?continent=g20</t>
        </r>
      </text>
    </comment>
    <comment ref="K13" authorId="1" shapeId="0">
      <text>
        <r>
          <rPr>
            <b/>
            <sz val="9"/>
            <color indexed="81"/>
            <rFont val="Tahoma"/>
            <family val="2"/>
          </rPr>
          <t>Lê Thu Hiền:</t>
        </r>
        <r>
          <rPr>
            <sz val="9"/>
            <color indexed="81"/>
            <rFont val="Tahoma"/>
            <family val="2"/>
          </rPr>
          <t xml:space="preserve">
Không có số liệu</t>
        </r>
      </text>
    </comment>
  </commentList>
</comments>
</file>

<file path=xl/comments5.xml><?xml version="1.0" encoding="utf-8"?>
<comments xmlns="http://schemas.openxmlformats.org/spreadsheetml/2006/main">
  <authors>
    <author>Lê Thu Hiền</author>
  </authors>
  <commentList>
    <comment ref="M9" authorId="0" shapeId="0">
      <text>
        <r>
          <rPr>
            <b/>
            <sz val="9"/>
            <color indexed="81"/>
            <rFont val="Tahoma"/>
            <family val="2"/>
          </rPr>
          <t>Lê Thu Hiền:</t>
        </r>
        <r>
          <rPr>
            <sz val="9"/>
            <color indexed="81"/>
            <rFont val="Tahoma"/>
            <family val="2"/>
          </rPr>
          <t xml:space="preserve">
Tháng 10 không có số liệu</t>
        </r>
      </text>
    </comment>
    <comment ref="Y9" authorId="0" shapeId="0">
      <text>
        <r>
          <rPr>
            <b/>
            <sz val="9"/>
            <color indexed="81"/>
            <rFont val="Tahoma"/>
            <family val="2"/>
          </rPr>
          <t>Lê Thu Hiền:</t>
        </r>
        <r>
          <rPr>
            <sz val="9"/>
            <color indexed="81"/>
            <rFont val="Tahoma"/>
            <family val="2"/>
          </rPr>
          <t xml:space="preserve">
Tháng 10 không có số liệu</t>
        </r>
      </text>
    </comment>
  </commentList>
</comments>
</file>

<file path=xl/comments6.xml><?xml version="1.0" encoding="utf-8"?>
<comments xmlns="http://schemas.openxmlformats.org/spreadsheetml/2006/main">
  <authors>
    <author>Đỗ Thu Hòa</author>
  </authors>
  <commentList>
    <comment ref="A1" authorId="0" shapeId="0">
      <text>
        <r>
          <rPr>
            <b/>
            <sz val="9"/>
            <color indexed="81"/>
            <rFont val="Tahoma"/>
            <family val="2"/>
          </rPr>
          <t>Đỗ Thu Hòa:</t>
        </r>
        <r>
          <rPr>
            <sz val="9"/>
            <color indexed="81"/>
            <rFont val="Tahoma"/>
            <family val="2"/>
          </rPr>
          <t xml:space="preserve">
https://tradingeconomics.com/country-list/interest-rate</t>
        </r>
      </text>
    </comment>
    <comment ref="C23" authorId="0" shapeId="0">
      <text>
        <r>
          <rPr>
            <b/>
            <sz val="9"/>
            <color indexed="81"/>
            <rFont val="Tahoma"/>
            <family val="2"/>
          </rPr>
          <t>Đỗ Thu Hòa:</t>
        </r>
        <r>
          <rPr>
            <sz val="9"/>
            <color indexed="81"/>
            <rFont val="Tahoma"/>
            <family val="2"/>
          </rPr>
          <t xml:space="preserve">
https://eservices.mas.gov.sg/statistics/dir/DomesticInterestRates.aspx
chọn Sora, lấy ngày đầu tháng ở mục sora publication date</t>
        </r>
      </text>
    </comment>
  </commentList>
</comments>
</file>

<file path=xl/sharedStrings.xml><?xml version="1.0" encoding="utf-8"?>
<sst xmlns="http://schemas.openxmlformats.org/spreadsheetml/2006/main" count="1648" uniqueCount="229">
  <si>
    <t xml:space="preserve">  Đơn vị tính: %</t>
  </si>
  <si>
    <t>STT</t>
  </si>
  <si>
    <t>Mã quốc gia</t>
  </si>
  <si>
    <t>Tên quốc gia</t>
  </si>
  <si>
    <t>Năm 2025</t>
  </si>
  <si>
    <t>Năm 2026</t>
  </si>
  <si>
    <t>Giải thích</t>
  </si>
  <si>
    <t>QI</t>
  </si>
  <si>
    <t>QII</t>
  </si>
  <si>
    <t>QIII</t>
  </si>
  <si>
    <t>QIV</t>
  </si>
  <si>
    <t>Dự báo QIV</t>
  </si>
  <si>
    <t>Dự báo QI</t>
  </si>
  <si>
    <t>Dự báo QII</t>
  </si>
  <si>
    <t>Dự báo QIII</t>
  </si>
  <si>
    <t>A</t>
  </si>
  <si>
    <t>B</t>
  </si>
  <si>
    <t>CA</t>
  </si>
  <si>
    <t>Ca-na-đa</t>
  </si>
  <si>
    <t>US</t>
  </si>
  <si>
    <t>Mỹ</t>
  </si>
  <si>
    <t>GB</t>
  </si>
  <si>
    <t>Anh</t>
  </si>
  <si>
    <t>DE</t>
  </si>
  <si>
    <t>Đức</t>
  </si>
  <si>
    <t>FR</t>
  </si>
  <si>
    <t>Pháp</t>
  </si>
  <si>
    <t>IT</t>
  </si>
  <si>
    <t>I-ta-li-a</t>
  </si>
  <si>
    <t>ES</t>
  </si>
  <si>
    <t>Tây Ban Nha</t>
  </si>
  <si>
    <t>CN</t>
  </si>
  <si>
    <t>Trung Quốc</t>
  </si>
  <si>
    <t>IN</t>
  </si>
  <si>
    <t>Ấn Độ</t>
  </si>
  <si>
    <t>JP</t>
  </si>
  <si>
    <t>Nhật Bản</t>
  </si>
  <si>
    <t>KR</t>
  </si>
  <si>
    <t>Hàn Quốc</t>
  </si>
  <si>
    <t>AU</t>
  </si>
  <si>
    <t>Ô-xtrây-li-a</t>
  </si>
  <si>
    <t>ID</t>
  </si>
  <si>
    <t>In-đô-nê-xi-a</t>
  </si>
  <si>
    <t>TH</t>
  </si>
  <si>
    <t>Thái Lan</t>
  </si>
  <si>
    <t>MY</t>
  </si>
  <si>
    <t>Ma-lai-xi-a</t>
  </si>
  <si>
    <t>SG</t>
  </si>
  <si>
    <t>BN</t>
  </si>
  <si>
    <t>Bru-nây</t>
  </si>
  <si>
    <t>(a)</t>
  </si>
  <si>
    <t>PH</t>
  </si>
  <si>
    <t>Phi-lip-pin</t>
  </si>
  <si>
    <t xml:space="preserve">Mã quốc gia 
</t>
  </si>
  <si>
    <t>QII/ 2025</t>
  </si>
  <si>
    <t>QI/ 2025</t>
  </si>
  <si>
    <t>Xin-ga-po</t>
  </si>
  <si>
    <t xml:space="preserve">BIỂU 1A. TỐC ĐỘ TĂNG TRƯỞNG GDP THEO QUÝ NĂM 2025 VÀ 2026 CỦA MỘT SỐ QUỐC GIA </t>
  </si>
  <si>
    <t>Chênh lệch QI/2026 với QI/2025</t>
  </si>
  <si>
    <t>Chênh lệch QII/2026 với QII/2025</t>
  </si>
  <si>
    <t>QIII/ 2025</t>
  </si>
  <si>
    <t xml:space="preserve"> QIII/ 2026</t>
  </si>
  <si>
    <t>Chênh lệch QIII/2026 với QIII/2025</t>
  </si>
  <si>
    <t>QIV/ 2025</t>
  </si>
  <si>
    <t>Chênh lệch QIV/2026 với QIV/2025</t>
  </si>
  <si>
    <t xml:space="preserve">BIỂU 1B. SO SÁNH DỰ BÁO TĂNG TRƯỞNG GDP CÁC QUÝ NĂM 2026 VỚI CÙNG KỲ NĂM TRƯỚC CỦA MỘT SỐ QUỐC GIA </t>
  </si>
  <si>
    <t>QI/ 2026</t>
  </si>
  <si>
    <t>QII/ 2026</t>
  </si>
  <si>
    <t>QIV/ 2026</t>
  </si>
  <si>
    <t>BIỂU 3A. GIÁ TRỊ XUẤT KHẨU CỦA MỘT SỐ QUỐC GIA CÁC THÁNG NĂM 2025 VÀ 2026</t>
  </si>
  <si>
    <t xml:space="preserve">Mã quốc gia </t>
  </si>
  <si>
    <t>Đơn vị tính</t>
  </si>
  <si>
    <t>Tháng</t>
  </si>
  <si>
    <t>C</t>
  </si>
  <si>
    <t>D</t>
  </si>
  <si>
    <t xml:space="preserve">Ca-na-da </t>
  </si>
  <si>
    <t>Triệu đô Canada</t>
  </si>
  <si>
    <t>Hoa Kỳ</t>
  </si>
  <si>
    <t>Triệu USD</t>
  </si>
  <si>
    <t>VQ Anh</t>
  </si>
  <si>
    <t>Triệu Bảng Anh</t>
  </si>
  <si>
    <t>Triệu Euro</t>
  </si>
  <si>
    <t xml:space="preserve">Pháp </t>
  </si>
  <si>
    <t>Trăm triệu USD</t>
  </si>
  <si>
    <t xml:space="preserve">Ấn Độ </t>
  </si>
  <si>
    <t>Tỷ Yên</t>
  </si>
  <si>
    <t xml:space="preserve">Hàn Quốc </t>
  </si>
  <si>
    <t>Triệu đô Úc</t>
  </si>
  <si>
    <t xml:space="preserve">In-đô-nê-xi-a </t>
  </si>
  <si>
    <t xml:space="preserve">Thái Lan </t>
  </si>
  <si>
    <t xml:space="preserve">Ma-lai-xi-a </t>
  </si>
  <si>
    <t>Triệu ringgit</t>
  </si>
  <si>
    <t>Triệu đô Sing</t>
  </si>
  <si>
    <t>BIỂU 3B. GIÁ TRỊ NHẬP KHẨU CỦA MỘT SỐ QUỐC GIA CÁC THÁNG NĂM 2025 VÀ 2026</t>
  </si>
  <si>
    <t>BIỂU 3C. CÁN CÂN THƯƠNG MẠI CỦA MỘT SỐ QUỐC GIA CÁC THÁNG NĂM 2025 VÀ 2026</t>
  </si>
  <si>
    <t>XK</t>
  </si>
  <si>
    <t>NK</t>
  </si>
  <si>
    <t>BIỂU 4. TĂNG TRƯỞNG GIÁ TRỊ XUẤT NHẬP KHẨU CỦA MỘT SỐ QUỐC GIA CÁC THÁNG NĂM 2025 VÀ 2026</t>
  </si>
  <si>
    <t xml:space="preserve"> Đơn vị tính: %</t>
  </si>
  <si>
    <t>BIỂU 5. CHỈ SỐ NIỀM TIN NGƯỜI TIÊU DÙNG CỦA MỘT SỐ QUỐC GIA CÁC THÁNG NĂM 2025 VÀ 2026</t>
  </si>
  <si>
    <t xml:space="preserve">  Đơn vị tính: Điểm</t>
  </si>
  <si>
    <t>Nguồn số liệu: Trading economics, truy cập ngày 24/12/2025</t>
  </si>
  <si>
    <t>BIỂU 10. TỶ LỆ LÃI SUẤT CỦA MỘT SỐ QUỐC GIA CÁC THÁNG NĂM 2025 VÀ 2026</t>
  </si>
  <si>
    <t xml:space="preserve">Tên quốc gia </t>
  </si>
  <si>
    <t>Tháng 3 so với tháng 1</t>
  </si>
  <si>
    <t>Tháng 6 so với tháng 3</t>
  </si>
  <si>
    <t>Tháng 9 so với tháng 6</t>
  </si>
  <si>
    <t>Tháng 12 so với tháng 9</t>
  </si>
  <si>
    <t>1</t>
  </si>
  <si>
    <t>3</t>
  </si>
  <si>
    <t>6</t>
  </si>
  <si>
    <t>9</t>
  </si>
  <si>
    <t>12</t>
  </si>
  <si>
    <t>(d)</t>
  </si>
  <si>
    <t>(c)</t>
  </si>
  <si>
    <t>Lãi suất chung khu vực châu Âu (EU)</t>
  </si>
  <si>
    <t>(b)</t>
  </si>
  <si>
    <t>Số liệu ngày đầu mỗi tháng</t>
  </si>
  <si>
    <t>Số liệu tháng 11/2025</t>
  </si>
  <si>
    <t>BIỂU 6A. CHỈ SỐ NHÀ QUẢN TRỊ MUA HÀNG TỔNG HỢP CỦA MỘT SỐ QUỐC GIA CÁC THÁNG NĂM 2025 VÀ 2026</t>
  </si>
  <si>
    <t>Đơn vị tính: Điểm</t>
  </si>
  <si>
    <t>BIỂU 6B. CHỈ SỐ NHÀ QUẢN TRỊ MUA HÀNG CHẾ BIẾN CHẾ TẠO CỦA MỘT SỐ QUỐC GIA CÁC THÁNG NĂM 2025 VÀ 2026</t>
  </si>
  <si>
    <t>MM</t>
  </si>
  <si>
    <t>Mi-an-ma</t>
  </si>
  <si>
    <t>Phi-li-pin</t>
  </si>
  <si>
    <t>VN</t>
  </si>
  <si>
    <t>Việt Nam</t>
  </si>
  <si>
    <t>BIỂU 6C. CHỈ SỐ NHÀ QUẢN TRỊ MUA HÀNG DỊCH VỤ CỦA MỘT SỐ QUỐC GIA CÁC THÁNG NĂM 2025 VÀ 2026</t>
  </si>
  <si>
    <t xml:space="preserve">Ô-xtrây-li-a </t>
  </si>
  <si>
    <t>BIỂU 2. TỶ LỆ LẠM PHÁT CỦA MỘT SỐ QUỐC GIA CÁC THÁNG NĂM 2025 VÀ 2026</t>
  </si>
  <si>
    <t>Ấn-Độ</t>
  </si>
  <si>
    <t>Xinh-ga-po</t>
  </si>
  <si>
    <t>KH</t>
  </si>
  <si>
    <t>Căm-pu-chia</t>
  </si>
  <si>
    <t>LA</t>
  </si>
  <si>
    <t>Lào</t>
  </si>
  <si>
    <t>(a) Số liệu Quý I/2025 theo Quý</t>
  </si>
  <si>
    <t>BIỂU 7. TỶ LỆ THẤT NGHIỆP CỦA MỘT SỐ QUỐC GIA CÁC THÁNG NĂM 2025 VÀ 2026</t>
  </si>
  <si>
    <t>Mã quốc gia 
(THEO DANH MỤC NƯỚC)</t>
  </si>
  <si>
    <t>Điều chỉnh năm 2025</t>
  </si>
  <si>
    <t>Thời điểm (tháng)</t>
  </si>
  <si>
    <t xml:space="preserve">Ca-na-đa </t>
  </si>
  <si>
    <t>Không có báo cáo tháng 02/2026</t>
  </si>
  <si>
    <t>Không có báo cáo tháng 02/2025</t>
  </si>
  <si>
    <t>BIỂU 8. ĐIỀU CHỈNH  DỰ BÁO TĂNG TRƯỞNG GDP  CỦA MỘT SỐ QUỐC GIA CÁC THÁNG NĂM 2025 VÀ 2026</t>
  </si>
  <si>
    <t>91.6</t>
  </si>
  <si>
    <t>(1)</t>
  </si>
  <si>
    <t>(2)</t>
  </si>
  <si>
    <t>(3)</t>
  </si>
  <si>
    <t>(5)</t>
  </si>
  <si>
    <t>(4)</t>
  </si>
  <si>
    <t>(6)</t>
  </si>
  <si>
    <t>(7)</t>
  </si>
  <si>
    <t>(8)</t>
  </si>
  <si>
    <t>(9)</t>
  </si>
  <si>
    <t>(10)</t>
  </si>
  <si>
    <t>(11)</t>
  </si>
  <si>
    <t>(12)</t>
  </si>
  <si>
    <t xml:space="preserve">       (4)</t>
  </si>
  <si>
    <t xml:space="preserve">      '(3)</t>
  </si>
  <si>
    <t>(13)</t>
  </si>
  <si>
    <t>(14)</t>
  </si>
  <si>
    <t xml:space="preserve">    (7)</t>
  </si>
  <si>
    <t xml:space="preserve">     (5)</t>
  </si>
  <si>
    <t>Không có báo cáo tháng 01/2025</t>
  </si>
  <si>
    <t>4.5</t>
  </si>
  <si>
    <t>(15)</t>
  </si>
  <si>
    <t>(16)</t>
  </si>
  <si>
    <t>Nguồn số liệu: Trading economics, truy cập ngày</t>
  </si>
  <si>
    <t xml:space="preserve">Nguồn số liệu: Trading economics, truy cập ngày </t>
  </si>
  <si>
    <t>(17)</t>
  </si>
  <si>
    <t>(18)</t>
  </si>
  <si>
    <t>(19)</t>
  </si>
  <si>
    <t>(20)</t>
  </si>
  <si>
    <t>(21)</t>
  </si>
  <si>
    <t>(22)</t>
  </si>
  <si>
    <t xml:space="preserve"> Nguồn số liệu: Scotiabank, truy cập ngày </t>
  </si>
  <si>
    <t>Nguồn số liệu: Scotiabank, truy cập ngày</t>
  </si>
  <si>
    <t xml:space="preserve">Nguồn số liệu: Trading economics, Cơ quan Tiền tệ Xin-ga-po, truy cập ngày </t>
  </si>
  <si>
    <r>
      <t>Đức</t>
    </r>
    <r>
      <rPr>
        <vertAlign val="superscript"/>
        <sz val="13"/>
        <color theme="1"/>
        <rFont val="Times New Roman"/>
        <family val="1"/>
      </rPr>
      <t>(a)</t>
    </r>
  </si>
  <si>
    <r>
      <t>Pháp</t>
    </r>
    <r>
      <rPr>
        <vertAlign val="superscript"/>
        <sz val="13"/>
        <color theme="1"/>
        <rFont val="Times New Roman"/>
        <family val="1"/>
      </rPr>
      <t>(a)</t>
    </r>
  </si>
  <si>
    <r>
      <t>I-ta-li-a</t>
    </r>
    <r>
      <rPr>
        <vertAlign val="superscript"/>
        <sz val="13"/>
        <color theme="1"/>
        <rFont val="Times New Roman"/>
        <family val="1"/>
      </rPr>
      <t>(a)</t>
    </r>
  </si>
  <si>
    <r>
      <t>Tây Ban Nha</t>
    </r>
    <r>
      <rPr>
        <vertAlign val="superscript"/>
        <sz val="13"/>
        <color theme="1"/>
        <rFont val="Times New Roman"/>
        <family val="1"/>
      </rPr>
      <t>(a)</t>
    </r>
  </si>
  <si>
    <r>
      <t>Xin-ga-po</t>
    </r>
    <r>
      <rPr>
        <vertAlign val="superscript"/>
        <sz val="13"/>
        <color theme="1"/>
        <rFont val="Times New Roman"/>
        <family val="1"/>
      </rPr>
      <t>(b)</t>
    </r>
  </si>
  <si>
    <r>
      <t xml:space="preserve">BIỂU 9. ĐIỀU CHỈNH  DỰ BÁO LẠM PHÁT  CỦA MỘT SỐ QUỐC GIA CÁC THÁNG NĂM 2025 VÀ 2026 </t>
    </r>
    <r>
      <rPr>
        <b/>
        <vertAlign val="superscript"/>
        <sz val="13"/>
        <color theme="1"/>
        <rFont val="Times New Roman"/>
        <family val="1"/>
      </rPr>
      <t>(a)</t>
    </r>
  </si>
  <si>
    <r>
      <t xml:space="preserve">Điều chỉnh năm 2025 </t>
    </r>
    <r>
      <rPr>
        <b/>
        <vertAlign val="superscript"/>
        <sz val="13"/>
        <color theme="1"/>
        <rFont val="Times New Roman"/>
        <family val="1"/>
      </rPr>
      <t>(a)</t>
    </r>
  </si>
  <si>
    <r>
      <t>Điều chỉnh năm 2026</t>
    </r>
    <r>
      <rPr>
        <b/>
        <vertAlign val="superscript"/>
        <sz val="13"/>
        <color theme="1"/>
        <rFont val="Times New Roman"/>
        <family val="1"/>
      </rPr>
      <t xml:space="preserve"> (b)</t>
    </r>
  </si>
  <si>
    <r>
      <t xml:space="preserve">Pháp </t>
    </r>
    <r>
      <rPr>
        <vertAlign val="superscript"/>
        <sz val="13"/>
        <color theme="1"/>
        <rFont val="Times New Roman"/>
        <family val="1"/>
      </rPr>
      <t>(a)</t>
    </r>
  </si>
  <si>
    <r>
      <t>Tây Ban Nha</t>
    </r>
    <r>
      <rPr>
        <vertAlign val="superscript"/>
        <sz val="13"/>
        <color theme="1"/>
        <rFont val="Times New Roman"/>
        <family val="1"/>
      </rPr>
      <t xml:space="preserve"> (a)</t>
    </r>
  </si>
  <si>
    <r>
      <t>In-đô-nê-xi-a</t>
    </r>
    <r>
      <rPr>
        <vertAlign val="superscript"/>
        <sz val="13"/>
        <color theme="1"/>
        <rFont val="Times New Roman"/>
        <family val="1"/>
      </rPr>
      <t xml:space="preserve"> (a)</t>
    </r>
  </si>
  <si>
    <r>
      <t xml:space="preserve">Thái Lan </t>
    </r>
    <r>
      <rPr>
        <vertAlign val="superscript"/>
        <sz val="13"/>
        <color theme="1"/>
        <rFont val="Times New Roman"/>
        <family val="1"/>
      </rPr>
      <t>(a)</t>
    </r>
  </si>
  <si>
    <r>
      <t xml:space="preserve">Xin-ga-po </t>
    </r>
    <r>
      <rPr>
        <vertAlign val="superscript"/>
        <sz val="13"/>
        <color theme="1"/>
        <rFont val="Times New Roman"/>
        <family val="1"/>
      </rPr>
      <t>(a)</t>
    </r>
  </si>
  <si>
    <r>
      <rPr>
        <vertAlign val="superscript"/>
        <sz val="13"/>
        <color theme="1"/>
        <rFont val="Times New Roman"/>
        <family val="1"/>
      </rPr>
      <t>(a)</t>
    </r>
    <r>
      <rPr>
        <sz val="13"/>
        <color theme="1"/>
        <rFont val="Times New Roman"/>
        <family val="1"/>
      </rPr>
      <t xml:space="preserve"> Số liệu theo Quý</t>
    </r>
  </si>
  <si>
    <r>
      <t>Ô-xtrây-li-a</t>
    </r>
    <r>
      <rPr>
        <vertAlign val="superscript"/>
        <sz val="13"/>
        <color theme="1"/>
        <rFont val="Times New Roman"/>
        <family val="1"/>
      </rPr>
      <t xml:space="preserve"> (a)</t>
    </r>
  </si>
  <si>
    <t>Số liệu tháng 5/2026</t>
  </si>
  <si>
    <r>
      <t>BIỂU 8. ĐIỀU CHỈNH  DỰ BÁO TĂNG TRƯỞNG GDP  CỦA MỘT SỐ QUỐC GIA CÁC THÁNG NĂM 2025 VÀ 2026</t>
    </r>
    <r>
      <rPr>
        <b/>
        <vertAlign val="superscript"/>
        <sz val="13"/>
        <rFont val="Times New Roman"/>
        <family val="1"/>
      </rPr>
      <t>(a)</t>
    </r>
  </si>
  <si>
    <t>Điều chỉnh năm 2026</t>
  </si>
  <si>
    <t>Không có báo cáo các tháng 02,4,5/2026</t>
  </si>
  <si>
    <t>Không có báo cáo các  tháng 02,4,5/2026</t>
  </si>
  <si>
    <t>Không có báo cáo các tháng 02,4,5/2025</t>
  </si>
  <si>
    <t>Không có báo cáo các  tháng 02,4,5/2025</t>
  </si>
  <si>
    <t>Không có báo cáo các  tháng 02,4,6/2025</t>
  </si>
  <si>
    <t>Không có báo cáo  các tháng 02,4,5/2026</t>
  </si>
  <si>
    <t>Nguồn số liệu: Scotiabank, cập nhật ngày 25/6/2026</t>
  </si>
  <si>
    <t xml:space="preserve">  </t>
  </si>
  <si>
    <t>51.0</t>
  </si>
  <si>
    <t>52.7</t>
  </si>
  <si>
    <t>46.9</t>
  </si>
  <si>
    <t>46.5</t>
  </si>
  <si>
    <t>50.0</t>
  </si>
  <si>
    <r>
      <t>BIỂU 9. ĐIỀU CHỈNH  DỰ BÁO LẠM PHÁT  CỦA MỘT SỐ QUỐC GIA CÁC THÁNG NĂM 2025</t>
    </r>
    <r>
      <rPr>
        <b/>
        <vertAlign val="superscript"/>
        <sz val="13"/>
        <rFont val="Times New Roman"/>
        <family val="1"/>
      </rPr>
      <t>(a)</t>
    </r>
    <r>
      <rPr>
        <b/>
        <sz val="13"/>
        <rFont val="Times New Roman"/>
        <family val="1"/>
      </rPr>
      <t xml:space="preserve"> VÀ 2026</t>
    </r>
    <r>
      <rPr>
        <b/>
        <vertAlign val="superscript"/>
        <sz val="13"/>
        <rFont val="Times New Roman"/>
        <family val="1"/>
      </rPr>
      <t>(b)</t>
    </r>
  </si>
  <si>
    <t>Không có báo cáo các tháng 01,5,8,10,11/2025</t>
  </si>
  <si>
    <r>
      <t>Đức</t>
    </r>
    <r>
      <rPr>
        <vertAlign val="superscript"/>
        <sz val="13"/>
        <rFont val="Times New Roman"/>
        <family val="1"/>
      </rPr>
      <t>(a)</t>
    </r>
  </si>
  <si>
    <r>
      <t>Pháp</t>
    </r>
    <r>
      <rPr>
        <vertAlign val="superscript"/>
        <sz val="13"/>
        <rFont val="Times New Roman"/>
        <family val="1"/>
      </rPr>
      <t>(a)</t>
    </r>
  </si>
  <si>
    <r>
      <t>I-ta-li-a</t>
    </r>
    <r>
      <rPr>
        <vertAlign val="superscript"/>
        <sz val="13"/>
        <rFont val="Times New Roman"/>
        <family val="1"/>
      </rPr>
      <t>(a)</t>
    </r>
  </si>
  <si>
    <r>
      <t>Tây Ban Nha</t>
    </r>
    <r>
      <rPr>
        <vertAlign val="superscript"/>
        <sz val="13"/>
        <rFont val="Times New Roman"/>
        <family val="1"/>
      </rPr>
      <t>(a)</t>
    </r>
  </si>
  <si>
    <r>
      <t>Xin-ga-po</t>
    </r>
    <r>
      <rPr>
        <vertAlign val="superscript"/>
        <sz val="13"/>
        <rFont val="Times New Roman"/>
        <family val="1"/>
      </rPr>
      <t>(b)</t>
    </r>
  </si>
  <si>
    <r>
      <t xml:space="preserve">Pháp </t>
    </r>
    <r>
      <rPr>
        <vertAlign val="superscript"/>
        <sz val="13"/>
        <rFont val="Times New Roman"/>
        <family val="1"/>
      </rPr>
      <t>(a)</t>
    </r>
  </si>
  <si>
    <r>
      <t>Tây Ban Nha</t>
    </r>
    <r>
      <rPr>
        <vertAlign val="superscript"/>
        <sz val="13"/>
        <rFont val="Times New Roman"/>
        <family val="1"/>
      </rPr>
      <t xml:space="preserve"> (a)</t>
    </r>
  </si>
  <si>
    <r>
      <t>In-đô-nê-xi-a</t>
    </r>
    <r>
      <rPr>
        <vertAlign val="superscript"/>
        <sz val="13"/>
        <rFont val="Times New Roman"/>
        <family val="1"/>
      </rPr>
      <t xml:space="preserve"> </t>
    </r>
  </si>
  <si>
    <r>
      <t xml:space="preserve">Thái Lan </t>
    </r>
    <r>
      <rPr>
        <vertAlign val="superscript"/>
        <sz val="13"/>
        <rFont val="Times New Roman"/>
        <family val="1"/>
      </rPr>
      <t>(a)</t>
    </r>
  </si>
  <si>
    <r>
      <t xml:space="preserve">Xin-ga-po </t>
    </r>
    <r>
      <rPr>
        <vertAlign val="superscript"/>
        <sz val="13"/>
        <rFont val="Times New Roman"/>
        <family val="1"/>
      </rPr>
      <t>(a)</t>
    </r>
  </si>
  <si>
    <r>
      <t>Ô-xtrây-li-a</t>
    </r>
    <r>
      <rPr>
        <vertAlign val="superscript"/>
        <sz val="13"/>
        <rFont val="Times New Roman"/>
        <family val="1"/>
      </rPr>
      <t xml:space="preserve"> (a)</t>
    </r>
  </si>
  <si>
    <t>a</t>
  </si>
  <si>
    <t>Số dự báo Quý I/2026</t>
  </si>
  <si>
    <t>Số liệu theo Quý</t>
  </si>
  <si>
    <r>
      <t>Nguồn số liệu: Trading economics, truy cập ngày</t>
    </r>
    <r>
      <rPr>
        <i/>
        <sz val="13"/>
        <color rgb="FFFF0000"/>
        <rFont val="Times New Roman"/>
        <family val="1"/>
      </rPr>
      <t xml:space="preserve"> 02/7/2026</t>
    </r>
  </si>
  <si>
    <r>
      <t xml:space="preserve">Nguồn số liệu: Trading economics, Cơ quan Tiền tệ Xin-ga-po, truy cập ngày </t>
    </r>
    <r>
      <rPr>
        <i/>
        <sz val="13"/>
        <color rgb="FFFF0000"/>
        <rFont val="Times New Roman"/>
        <family val="1"/>
      </rPr>
      <t>02/7/2026</t>
    </r>
  </si>
  <si>
    <r>
      <t xml:space="preserve">Nguồn số liệu: Trading economics, truy cập ngày </t>
    </r>
    <r>
      <rPr>
        <i/>
        <sz val="13"/>
        <color rgb="FFFF0000"/>
        <rFont val="Times New Roman"/>
        <family val="1"/>
      </rPr>
      <t>02/7/2026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</si>
</sst>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Red]0"/>
  </numFmts>
  <fonts count="42" x14ac:knownFonts="1">
    <font>
      <sz val="11"/>
      <color theme="1"/>
      <name val="Calibri"/>
      <family val="2"/>
      <scheme val="minor"/>
    </font>
    <font>
      <sz val="10"/>
      <name val="Arial"/>
      <family val="2"/>
    </font>
    <font>
      <sz val="11"/>
      <color theme="1"/>
      <name val="Arial"/>
      <family val="2"/>
    </font>
    <font>
      <u/>
      <sz val="11"/>
      <color theme="10"/>
      <name val="Calibri"/>
      <family val="2"/>
    </font>
    <font>
      <sz val="13"/>
      <color theme="1"/>
      <name val="Times New Roman"/>
      <family val="1"/>
    </font>
    <font>
      <b/>
      <sz val="13"/>
      <color theme="1"/>
      <name val="Times New Roman"/>
      <family val="1"/>
    </font>
    <font>
      <i/>
      <sz val="13"/>
      <color theme="1"/>
      <name val="Times New Roman"/>
      <family val="1"/>
    </font>
    <font>
      <sz val="12"/>
      <color theme="1"/>
      <name val="Times New Roman"/>
      <family val="1"/>
    </font>
    <font>
      <b/>
      <sz val="12"/>
      <color theme="1"/>
      <name val="Times New Roman"/>
      <family val="1"/>
    </font>
    <font>
      <sz val="11"/>
      <color theme="1"/>
      <name val="Calibri"/>
      <family val="2"/>
      <scheme val="minor"/>
    </font>
    <font>
      <u/>
      <sz val="11"/>
      <color indexed="12"/>
      <name val="Calibri"/>
      <family val="2"/>
    </font>
    <font>
      <i/>
      <u/>
      <sz val="13"/>
      <color theme="1"/>
      <name val="Times New Roman"/>
      <family val="1"/>
    </font>
    <font>
      <i/>
      <sz val="12"/>
      <color theme="1"/>
      <name val="Times New Roman"/>
      <family val="1"/>
    </font>
    <font>
      <b/>
      <sz val="9"/>
      <color indexed="81"/>
      <name val="Tahoma"/>
      <family val="2"/>
    </font>
    <font>
      <sz val="9"/>
      <color indexed="81"/>
      <name val="Tahoma"/>
      <family val="2"/>
    </font>
    <font>
      <sz val="10"/>
      <color theme="1"/>
      <name val="Arial"/>
      <family val="2"/>
    </font>
    <font>
      <u/>
      <sz val="12"/>
      <color theme="1"/>
      <name val="Times New Roman"/>
      <family val="1"/>
    </font>
    <font>
      <u/>
      <sz val="13"/>
      <color theme="1"/>
      <name val="Times New Roman"/>
      <family val="1"/>
    </font>
    <font>
      <i/>
      <sz val="11"/>
      <color theme="1"/>
      <name val="Calibri"/>
      <family val="2"/>
      <scheme val="minor"/>
    </font>
    <font>
      <vertAlign val="superscript"/>
      <sz val="13"/>
      <color theme="1"/>
      <name val="Times New Roman"/>
      <family val="1"/>
    </font>
    <font>
      <b/>
      <vertAlign val="superscript"/>
      <sz val="13"/>
      <color theme="1"/>
      <name val="Times New Roman"/>
      <family val="1"/>
    </font>
    <font>
      <sz val="13"/>
      <name val="Times New Roman"/>
      <family val="1"/>
    </font>
    <font>
      <sz val="12"/>
      <name val="Arial"/>
      <family val="2"/>
    </font>
    <font>
      <b/>
      <sz val="13"/>
      <name val="Times New Roman"/>
      <family val="1"/>
    </font>
    <font>
      <b/>
      <vertAlign val="superscript"/>
      <sz val="13"/>
      <name val="Times New Roman"/>
      <family val="1"/>
    </font>
    <font>
      <sz val="12"/>
      <name val="Times New Roman"/>
      <family val="1"/>
    </font>
    <font>
      <i/>
      <sz val="13"/>
      <name val="Times New Roman"/>
      <family val="1"/>
    </font>
    <font>
      <i/>
      <sz val="12"/>
      <name val="Times New Roman"/>
      <family val="1"/>
    </font>
    <font>
      <sz val="11"/>
      <name val="Calibri"/>
      <family val="2"/>
      <scheme val="minor"/>
    </font>
    <font>
      <vertAlign val="superscript"/>
      <sz val="13"/>
      <name val="Times New Roman"/>
      <family val="1"/>
    </font>
    <font>
      <i/>
      <u/>
      <sz val="13"/>
      <name val="Times New Roman"/>
      <family val="1"/>
    </font>
    <font>
      <i/>
      <sz val="11"/>
      <name val="Calibri"/>
      <family val="2"/>
      <scheme val="minor"/>
    </font>
    <font>
      <b/>
      <sz val="12"/>
      <name val="Times New Roman"/>
      <family val="1"/>
    </font>
    <font>
      <sz val="11"/>
      <name val="Times New Roman"/>
      <family val="1"/>
    </font>
    <font>
      <i/>
      <sz val="11"/>
      <name val="Times New Roman"/>
      <family val="1"/>
    </font>
    <font>
      <u/>
      <sz val="12"/>
      <name val="Times New Roman"/>
      <family val="1"/>
    </font>
    <font>
      <u/>
      <sz val="13"/>
      <name val="Times New Roman"/>
      <family val="1"/>
    </font>
    <font>
      <sz val="13"/>
      <color rgb="FFFF0000"/>
      <name val="Times New Roman"/>
      <family val="1"/>
    </font>
    <font>
      <i/>
      <sz val="13"/>
      <color rgb="FFFF0000"/>
      <name val="Times New Roman"/>
      <family val="1"/>
    </font>
    <font>
      <sz val="13"/>
      <color rgb="FFC00000"/>
      <name val="Times New Roman"/>
      <family val="1"/>
    </font>
    <font>
      <sz val="11"/>
      <color rgb="FFFF0000"/>
      <name val="Times New Roman"/>
      <family val="1"/>
    </font>
    <font>
      <sz val="11"/>
      <color rgb="FFED0000"/>
      <name val="Times New Roman"/>
      <family val="1"/>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s>
  <borders count="3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hair">
        <color indexed="64"/>
      </bottom>
      <diagonal/>
    </border>
    <border>
      <left/>
      <right/>
      <top style="hair">
        <color indexed="64"/>
      </top>
      <bottom/>
      <diagonal/>
    </border>
    <border>
      <left/>
      <right/>
      <top style="thin">
        <color indexed="64"/>
      </top>
      <bottom/>
      <diagonal/>
    </border>
    <border>
      <left style="thin">
        <color indexed="64"/>
      </left>
      <right/>
      <top/>
      <bottom/>
      <diagonal/>
    </border>
  </borders>
  <cellStyleXfs count="8">
    <xf numFmtId="0" fontId="0" fillId="0" borderId="0"/>
    <xf numFmtId="0" fontId="3" fillId="0" borderId="0" applyNumberFormat="0" applyFill="0" applyBorder="0" applyAlignment="0" applyProtection="0">
      <alignment vertical="top"/>
      <protection locked="0"/>
    </xf>
    <xf numFmtId="0" fontId="1" fillId="0" borderId="0"/>
    <xf numFmtId="0" fontId="1" fillId="0" borderId="0"/>
    <xf numFmtId="0" fontId="1" fillId="0" borderId="0"/>
    <xf numFmtId="0" fontId="2" fillId="0" borderId="0"/>
    <xf numFmtId="0" fontId="1" fillId="0" borderId="0"/>
    <xf numFmtId="0" fontId="10" fillId="0" borderId="0" applyNumberFormat="0" applyFill="0" applyBorder="0" applyAlignment="0" applyProtection="0">
      <alignment vertical="top"/>
      <protection locked="0"/>
    </xf>
  </cellStyleXfs>
  <cellXfs count="866">
    <xf numFmtId="0" fontId="0" fillId="0" borderId="0" xfId="0"/>
    <xf numFmtId="0" fontId="4" fillId="0" borderId="0" xfId="2" applyFont="1"/>
    <xf numFmtId="0" fontId="4" fillId="0" borderId="0" xfId="2" applyFont="1" applyAlignment="1">
      <alignment horizontal="center"/>
    </xf>
    <xf numFmtId="0" fontId="5" fillId="0" borderId="0" xfId="2" applyFont="1"/>
    <xf numFmtId="0" fontId="7" fillId="2" borderId="3" xfId="2" applyFont="1" applyFill="1" applyBorder="1" applyAlignment="1">
      <alignment horizontal="center" vertical="center" wrapText="1"/>
    </xf>
    <xf numFmtId="0" fontId="8" fillId="0" borderId="0" xfId="2" applyFont="1"/>
    <xf numFmtId="0" fontId="4" fillId="0" borderId="0" xfId="0" applyFont="1"/>
    <xf numFmtId="0" fontId="5" fillId="0" borderId="0" xfId="2" applyFont="1" applyAlignment="1">
      <alignment horizontal="center" wrapText="1"/>
    </xf>
    <xf numFmtId="0" fontId="7" fillId="0" borderId="0" xfId="0" applyFont="1"/>
    <xf numFmtId="164" fontId="4" fillId="0" borderId="9" xfId="0" applyNumberFormat="1" applyFont="1" applyBorder="1" applyAlignment="1">
      <alignment horizontal="right" wrapText="1"/>
    </xf>
    <xf numFmtId="164" fontId="4" fillId="0" borderId="12" xfId="0" applyNumberFormat="1" applyFont="1" applyBorder="1" applyAlignment="1">
      <alignment horizontal="right" wrapText="1"/>
    </xf>
    <xf numFmtId="164" fontId="4" fillId="0" borderId="19" xfId="0" applyNumberFormat="1" applyFont="1" applyBorder="1" applyAlignment="1">
      <alignment horizontal="right" wrapText="1"/>
    </xf>
    <xf numFmtId="164" fontId="4" fillId="0" borderId="0" xfId="0" applyNumberFormat="1" applyFont="1" applyAlignment="1">
      <alignment horizontal="right" wrapText="1"/>
    </xf>
    <xf numFmtId="0" fontId="6" fillId="0" borderId="0" xfId="0" applyFont="1"/>
    <xf numFmtId="0" fontId="6" fillId="0" borderId="0" xfId="2" applyFont="1"/>
    <xf numFmtId="0" fontId="4" fillId="0" borderId="0" xfId="2" applyFont="1" applyAlignment="1">
      <alignment vertical="center"/>
    </xf>
    <xf numFmtId="0" fontId="11" fillId="0" borderId="0" xfId="7" applyFont="1" applyFill="1" applyBorder="1" applyAlignment="1" applyProtection="1"/>
    <xf numFmtId="2" fontId="4" fillId="0" borderId="0" xfId="2" applyNumberFormat="1" applyFont="1"/>
    <xf numFmtId="2" fontId="4" fillId="0" borderId="0" xfId="2" applyNumberFormat="1" applyFont="1" applyAlignment="1">
      <alignment horizontal="right"/>
    </xf>
    <xf numFmtId="0" fontId="6" fillId="0" borderId="0" xfId="5" applyFont="1" applyAlignment="1">
      <alignment horizontal="right" vertical="center"/>
    </xf>
    <xf numFmtId="1" fontId="5" fillId="0" borderId="3" xfId="2" applyNumberFormat="1" applyFont="1" applyBorder="1" applyAlignment="1">
      <alignment horizontal="center" vertical="center" wrapText="1"/>
    </xf>
    <xf numFmtId="1" fontId="5" fillId="0" borderId="20" xfId="2" applyNumberFormat="1" applyFont="1" applyBorder="1" applyAlignment="1">
      <alignment horizontal="center" vertical="center" wrapText="1"/>
    </xf>
    <xf numFmtId="1" fontId="5" fillId="0" borderId="2" xfId="2" applyNumberFormat="1" applyFont="1" applyBorder="1" applyAlignment="1">
      <alignment horizontal="center" vertical="center" wrapText="1"/>
    </xf>
    <xf numFmtId="164" fontId="4" fillId="0" borderId="4" xfId="2" applyNumberFormat="1" applyFont="1" applyBorder="1"/>
    <xf numFmtId="164" fontId="4" fillId="0" borderId="4" xfId="2" applyNumberFormat="1" applyFont="1" applyBorder="1" applyAlignment="1">
      <alignment horizontal="right"/>
    </xf>
    <xf numFmtId="164" fontId="4" fillId="0" borderId="10" xfId="2" applyNumberFormat="1" applyFont="1" applyBorder="1"/>
    <xf numFmtId="164" fontId="4" fillId="0" borderId="10" xfId="2" applyNumberFormat="1" applyFont="1" applyBorder="1" applyAlignment="1">
      <alignment horizontal="right"/>
    </xf>
    <xf numFmtId="164" fontId="4" fillId="0" borderId="13" xfId="2" applyNumberFormat="1" applyFont="1" applyBorder="1"/>
    <xf numFmtId="164" fontId="4" fillId="0" borderId="13" xfId="2" applyNumberFormat="1" applyFont="1" applyBorder="1" applyAlignment="1">
      <alignment horizontal="right"/>
    </xf>
    <xf numFmtId="164" fontId="4" fillId="0" borderId="7" xfId="2" applyNumberFormat="1" applyFont="1" applyBorder="1"/>
    <xf numFmtId="164" fontId="4" fillId="0" borderId="7" xfId="2" applyNumberFormat="1" applyFont="1" applyBorder="1" applyAlignment="1">
      <alignment horizontal="right"/>
    </xf>
    <xf numFmtId="0" fontId="4" fillId="0" borderId="10" xfId="2" applyFont="1" applyBorder="1" applyAlignment="1">
      <alignment horizontal="right"/>
    </xf>
    <xf numFmtId="0" fontId="4" fillId="0" borderId="13" xfId="2" applyFont="1" applyBorder="1" applyAlignment="1">
      <alignment horizontal="right"/>
    </xf>
    <xf numFmtId="0" fontId="12" fillId="0" borderId="0" xfId="2" applyFont="1" applyAlignment="1">
      <alignment horizontal="left"/>
    </xf>
    <xf numFmtId="0" fontId="4" fillId="0" borderId="0" xfId="2" applyFont="1" applyAlignment="1">
      <alignment horizontal="left"/>
    </xf>
    <xf numFmtId="2" fontId="4" fillId="0" borderId="0" xfId="2" applyNumberFormat="1" applyFont="1" applyAlignment="1">
      <alignment horizontal="left"/>
    </xf>
    <xf numFmtId="0" fontId="11" fillId="0" borderId="0" xfId="7" applyFont="1" applyFill="1" applyAlignment="1" applyProtection="1"/>
    <xf numFmtId="2" fontId="11" fillId="0" borderId="0" xfId="7" applyNumberFormat="1" applyFont="1" applyFill="1" applyAlignment="1" applyProtection="1">
      <alignment horizontal="left"/>
    </xf>
    <xf numFmtId="2" fontId="6" fillId="0" borderId="0" xfId="2" applyNumberFormat="1" applyFont="1"/>
    <xf numFmtId="2" fontId="6" fillId="0" borderId="0" xfId="2" applyNumberFormat="1" applyFont="1" applyAlignment="1">
      <alignment horizontal="left"/>
    </xf>
    <xf numFmtId="2" fontId="4" fillId="0" borderId="4" xfId="2" applyNumberFormat="1" applyFont="1" applyBorder="1"/>
    <xf numFmtId="0" fontId="4" fillId="0" borderId="4" xfId="2" applyFont="1" applyBorder="1"/>
    <xf numFmtId="0" fontId="15" fillId="0" borderId="0" xfId="2" applyFont="1"/>
    <xf numFmtId="2" fontId="4" fillId="0" borderId="10" xfId="2" applyNumberFormat="1" applyFont="1" applyBorder="1"/>
    <xf numFmtId="0" fontId="4" fillId="0" borderId="10" xfId="2" applyFont="1" applyBorder="1"/>
    <xf numFmtId="2" fontId="4" fillId="0" borderId="13" xfId="2" applyNumberFormat="1" applyFont="1" applyBorder="1"/>
    <xf numFmtId="0" fontId="4" fillId="0" borderId="13" xfId="2" applyFont="1" applyBorder="1"/>
    <xf numFmtId="0" fontId="4" fillId="0" borderId="7" xfId="2" applyFont="1" applyBorder="1"/>
    <xf numFmtId="0" fontId="4" fillId="0" borderId="33" xfId="2" applyFont="1" applyBorder="1"/>
    <xf numFmtId="0" fontId="5" fillId="0" borderId="0" xfId="2" applyFont="1" applyAlignment="1">
      <alignment vertical="center"/>
    </xf>
    <xf numFmtId="0" fontId="5" fillId="0" borderId="0" xfId="2" applyFont="1" applyAlignment="1">
      <alignment horizontal="center" vertical="center" wrapText="1"/>
    </xf>
    <xf numFmtId="0" fontId="6" fillId="0" borderId="0" xfId="2" applyFont="1" applyAlignment="1">
      <alignment horizontal="right"/>
    </xf>
    <xf numFmtId="0" fontId="7" fillId="2" borderId="1" xfId="2" applyFont="1" applyFill="1" applyBorder="1" applyAlignment="1">
      <alignment horizontal="center" vertical="center" wrapText="1"/>
    </xf>
    <xf numFmtId="164" fontId="4" fillId="0" borderId="26" xfId="2" applyNumberFormat="1" applyFont="1" applyBorder="1" applyAlignment="1">
      <alignment horizontal="center"/>
    </xf>
    <xf numFmtId="164" fontId="4" fillId="0" borderId="11" xfId="2" applyNumberFormat="1" applyFont="1" applyBorder="1" applyAlignment="1">
      <alignment horizontal="center"/>
    </xf>
    <xf numFmtId="164" fontId="4" fillId="0" borderId="10" xfId="2" applyNumberFormat="1" applyFont="1" applyBorder="1" applyAlignment="1">
      <alignment horizontal="center"/>
    </xf>
    <xf numFmtId="164" fontId="4" fillId="0" borderId="27" xfId="2" applyNumberFormat="1" applyFont="1" applyBorder="1" applyAlignment="1">
      <alignment horizontal="center"/>
    </xf>
    <xf numFmtId="164" fontId="4" fillId="0" borderId="14" xfId="2" applyNumberFormat="1" applyFont="1" applyBorder="1" applyAlignment="1">
      <alignment horizontal="center"/>
    </xf>
    <xf numFmtId="164" fontId="4" fillId="0" borderId="13" xfId="2" applyNumberFormat="1" applyFont="1" applyBorder="1" applyAlignment="1">
      <alignment horizontal="center"/>
    </xf>
    <xf numFmtId="0" fontId="5" fillId="0" borderId="0" xfId="2" applyFont="1" applyAlignment="1">
      <alignment vertical="center" wrapText="1"/>
    </xf>
    <xf numFmtId="0" fontId="5" fillId="0" borderId="20" xfId="2" applyFont="1" applyBorder="1" applyAlignment="1">
      <alignment vertical="center"/>
    </xf>
    <xf numFmtId="0" fontId="5" fillId="0" borderId="1" xfId="2" applyFont="1" applyBorder="1" applyAlignment="1">
      <alignment vertical="center"/>
    </xf>
    <xf numFmtId="164" fontId="4" fillId="0" borderId="11" xfId="2" applyNumberFormat="1" applyFont="1" applyBorder="1"/>
    <xf numFmtId="164" fontId="4" fillId="0" borderId="26" xfId="2" applyNumberFormat="1" applyFont="1" applyBorder="1"/>
    <xf numFmtId="164" fontId="4" fillId="0" borderId="26" xfId="2" applyNumberFormat="1" applyFont="1" applyBorder="1" applyAlignment="1">
      <alignment horizontal="center" vertical="center"/>
    </xf>
    <xf numFmtId="164" fontId="4" fillId="0" borderId="11" xfId="2" applyNumberFormat="1" applyFont="1" applyBorder="1" applyAlignment="1">
      <alignment horizontal="center" vertical="center"/>
    </xf>
    <xf numFmtId="164" fontId="4" fillId="0" borderId="4" xfId="2" applyNumberFormat="1" applyFont="1" applyBorder="1" applyAlignment="1">
      <alignment horizontal="center" vertical="center"/>
    </xf>
    <xf numFmtId="164" fontId="4" fillId="0" borderId="10" xfId="2" applyNumberFormat="1" applyFont="1" applyBorder="1" applyAlignment="1">
      <alignment horizontal="center" vertical="center"/>
    </xf>
    <xf numFmtId="164" fontId="4" fillId="0" borderId="14" xfId="2" applyNumberFormat="1" applyFont="1" applyBorder="1"/>
    <xf numFmtId="164" fontId="4" fillId="0" borderId="27" xfId="2" applyNumberFormat="1" applyFont="1" applyBorder="1"/>
    <xf numFmtId="164" fontId="4" fillId="0" borderId="27" xfId="2" applyNumberFormat="1" applyFont="1" applyBorder="1" applyAlignment="1">
      <alignment horizontal="center" vertical="center"/>
    </xf>
    <xf numFmtId="164" fontId="4" fillId="0" borderId="14" xfId="2" applyNumberFormat="1" applyFont="1" applyBorder="1" applyAlignment="1">
      <alignment horizontal="center" vertical="center"/>
    </xf>
    <xf numFmtId="164" fontId="4" fillId="0" borderId="13" xfId="2" applyNumberFormat="1" applyFont="1" applyBorder="1" applyAlignment="1">
      <alignment horizontal="center" vertical="center"/>
    </xf>
    <xf numFmtId="164" fontId="4" fillId="0" borderId="8" xfId="2" applyNumberFormat="1" applyFont="1" applyBorder="1"/>
    <xf numFmtId="0" fontId="11" fillId="0" borderId="0" xfId="7" applyFont="1" applyBorder="1" applyAlignment="1" applyProtection="1"/>
    <xf numFmtId="0" fontId="5" fillId="0" borderId="23" xfId="2" applyFont="1" applyBorder="1" applyAlignment="1">
      <alignment horizontal="center" vertical="center" wrapText="1"/>
    </xf>
    <xf numFmtId="0" fontId="5" fillId="0" borderId="20" xfId="2" applyFont="1" applyBorder="1"/>
    <xf numFmtId="0" fontId="5" fillId="0" borderId="1" xfId="2" applyFont="1" applyBorder="1"/>
    <xf numFmtId="0" fontId="4" fillId="0" borderId="23" xfId="2" applyFont="1" applyBorder="1" applyAlignment="1">
      <alignment horizontal="right"/>
    </xf>
    <xf numFmtId="0" fontId="4" fillId="0" borderId="0" xfId="2" applyFont="1" applyAlignment="1">
      <alignment horizontal="right"/>
    </xf>
    <xf numFmtId="164" fontId="6" fillId="0" borderId="0" xfId="2" applyNumberFormat="1" applyFont="1" applyAlignment="1">
      <alignment horizontal="right" vertical="center"/>
    </xf>
    <xf numFmtId="0" fontId="5" fillId="0" borderId="2" xfId="2" applyFont="1" applyBorder="1" applyAlignment="1">
      <alignment horizontal="center" vertical="center" wrapText="1"/>
    </xf>
    <xf numFmtId="0" fontId="5" fillId="0" borderId="0" xfId="2" applyFont="1" applyAlignment="1">
      <alignment horizontal="left" vertical="center" wrapText="1" indent="1"/>
    </xf>
    <xf numFmtId="0" fontId="16" fillId="0" borderId="0" xfId="1" applyFont="1" applyAlignment="1" applyProtection="1">
      <alignment horizontal="left" wrapText="1" indent="1"/>
    </xf>
    <xf numFmtId="0" fontId="7" fillId="0" borderId="0" xfId="2" applyFont="1" applyAlignment="1">
      <alignment wrapText="1"/>
    </xf>
    <xf numFmtId="0" fontId="7" fillId="0" borderId="0" xfId="2" applyFont="1"/>
    <xf numFmtId="164" fontId="4" fillId="0" borderId="11" xfId="2" applyNumberFormat="1" applyFont="1" applyBorder="1" applyAlignment="1">
      <alignment horizontal="right"/>
    </xf>
    <xf numFmtId="0" fontId="4" fillId="0" borderId="25" xfId="2" applyFont="1" applyBorder="1"/>
    <xf numFmtId="0" fontId="17" fillId="0" borderId="0" xfId="1" applyFont="1" applyAlignment="1" applyProtection="1">
      <alignment horizontal="left" wrapText="1" indent="1"/>
    </xf>
    <xf numFmtId="0" fontId="4" fillId="0" borderId="0" xfId="2" applyFont="1" applyAlignment="1">
      <alignment wrapText="1"/>
    </xf>
    <xf numFmtId="16" fontId="4" fillId="0" borderId="0" xfId="2" applyNumberFormat="1" applyFont="1" applyAlignment="1">
      <alignment wrapText="1"/>
    </xf>
    <xf numFmtId="0" fontId="4" fillId="0" borderId="0" xfId="2" applyFont="1" applyAlignment="1">
      <alignment horizontal="center" wrapText="1"/>
    </xf>
    <xf numFmtId="0" fontId="4" fillId="0" borderId="26" xfId="2" applyFont="1" applyBorder="1"/>
    <xf numFmtId="164" fontId="4" fillId="0" borderId="7" xfId="2" applyNumberFormat="1" applyFont="1" applyBorder="1" applyAlignment="1">
      <alignment horizontal="right" wrapText="1"/>
    </xf>
    <xf numFmtId="164" fontId="4" fillId="0" borderId="7" xfId="2" applyNumberFormat="1" applyFont="1" applyBorder="1" applyAlignment="1">
      <alignment horizontal="center" wrapText="1"/>
    </xf>
    <xf numFmtId="164" fontId="4" fillId="0" borderId="14" xfId="2" applyNumberFormat="1" applyFont="1" applyBorder="1" applyAlignment="1">
      <alignment horizontal="right"/>
    </xf>
    <xf numFmtId="0" fontId="4" fillId="0" borderId="27" xfId="2" applyFont="1" applyBorder="1"/>
    <xf numFmtId="164" fontId="4" fillId="0" borderId="8" xfId="2" applyNumberFormat="1" applyFont="1" applyBorder="1" applyAlignment="1">
      <alignment horizontal="right"/>
    </xf>
    <xf numFmtId="0" fontId="4" fillId="0" borderId="11" xfId="2" applyFont="1" applyBorder="1" applyAlignment="1">
      <alignment horizontal="right"/>
    </xf>
    <xf numFmtId="0" fontId="4" fillId="0" borderId="33" xfId="2" applyFont="1" applyBorder="1" applyAlignment="1">
      <alignment horizontal="right"/>
    </xf>
    <xf numFmtId="164" fontId="4" fillId="0" borderId="34" xfId="2" applyNumberFormat="1" applyFont="1" applyBorder="1" applyAlignment="1">
      <alignment horizontal="right"/>
    </xf>
    <xf numFmtId="0" fontId="17" fillId="0" borderId="0" xfId="1" applyFont="1" applyBorder="1" applyAlignment="1" applyProtection="1">
      <alignment horizontal="left" wrapText="1" indent="1"/>
    </xf>
    <xf numFmtId="0" fontId="6" fillId="0" borderId="0" xfId="2" applyFont="1" applyAlignment="1">
      <alignment vertical="top" wrapText="1"/>
    </xf>
    <xf numFmtId="164" fontId="4" fillId="0" borderId="0" xfId="2" applyNumberFormat="1" applyFont="1"/>
    <xf numFmtId="2" fontId="6" fillId="0" borderId="0" xfId="2" applyNumberFormat="1" applyFont="1" applyAlignment="1">
      <alignment horizontal="right" vertical="center"/>
    </xf>
    <xf numFmtId="2" fontId="5" fillId="0" borderId="20" xfId="2" applyNumberFormat="1" applyFont="1" applyBorder="1" applyAlignment="1">
      <alignment vertical="center" wrapText="1"/>
    </xf>
    <xf numFmtId="2" fontId="5" fillId="0" borderId="1" xfId="2" applyNumberFormat="1" applyFont="1" applyBorder="1" applyAlignment="1">
      <alignment vertical="center" wrapText="1"/>
    </xf>
    <xf numFmtId="1" fontId="7" fillId="6" borderId="3" xfId="2" applyNumberFormat="1" applyFont="1" applyFill="1" applyBorder="1" applyAlignment="1">
      <alignment horizontal="center" vertical="center" wrapText="1"/>
    </xf>
    <xf numFmtId="164" fontId="4" fillId="0" borderId="10" xfId="4" applyNumberFormat="1" applyFont="1" applyBorder="1" applyAlignment="1">
      <alignment horizontal="right"/>
    </xf>
    <xf numFmtId="164" fontId="4" fillId="0" borderId="10" xfId="4" applyNumberFormat="1" applyFont="1" applyBorder="1" applyAlignment="1">
      <alignment horizontal="center" vertical="center" wrapText="1"/>
    </xf>
    <xf numFmtId="164" fontId="4" fillId="0" borderId="13" xfId="4" applyNumberFormat="1" applyFont="1" applyBorder="1" applyAlignment="1">
      <alignment horizontal="right"/>
    </xf>
    <xf numFmtId="164" fontId="4" fillId="0" borderId="8" xfId="4" applyNumberFormat="1" applyFont="1" applyBorder="1" applyAlignment="1">
      <alignment horizontal="center"/>
    </xf>
    <xf numFmtId="164" fontId="4" fillId="0" borderId="8" xfId="2" applyNumberFormat="1" applyFont="1" applyBorder="1" applyAlignment="1">
      <alignment horizontal="center"/>
    </xf>
    <xf numFmtId="164" fontId="4" fillId="0" borderId="7" xfId="4" applyNumberFormat="1" applyFont="1" applyBorder="1"/>
    <xf numFmtId="164" fontId="4" fillId="0" borderId="11" xfId="4" applyNumberFormat="1" applyFont="1" applyBorder="1" applyAlignment="1">
      <alignment horizontal="center"/>
    </xf>
    <xf numFmtId="164" fontId="4" fillId="0" borderId="10" xfId="4" applyNumberFormat="1" applyFont="1" applyBorder="1"/>
    <xf numFmtId="0" fontId="4" fillId="0" borderId="33" xfId="2" applyFont="1" applyBorder="1" applyAlignment="1">
      <alignment horizontal="center"/>
    </xf>
    <xf numFmtId="164" fontId="4" fillId="0" borderId="33" xfId="2" applyNumberFormat="1" applyFont="1" applyBorder="1" applyAlignment="1">
      <alignment horizontal="center"/>
    </xf>
    <xf numFmtId="164" fontId="4" fillId="0" borderId="0" xfId="2" applyNumberFormat="1" applyFont="1" applyAlignment="1">
      <alignment horizontal="left"/>
    </xf>
    <xf numFmtId="164" fontId="4" fillId="0" borderId="6" xfId="2" applyNumberFormat="1" applyFont="1" applyBorder="1"/>
    <xf numFmtId="164" fontId="4" fillId="0" borderId="12" xfId="2" applyNumberFormat="1" applyFont="1" applyBorder="1"/>
    <xf numFmtId="164" fontId="4" fillId="0" borderId="15" xfId="2" applyNumberFormat="1" applyFont="1" applyBorder="1"/>
    <xf numFmtId="0" fontId="6" fillId="0" borderId="0" xfId="2" applyFont="1" applyAlignment="1">
      <alignment horizontal="right" vertical="center"/>
    </xf>
    <xf numFmtId="0" fontId="4" fillId="0" borderId="10" xfId="3" applyFont="1" applyBorder="1" applyAlignment="1">
      <alignment horizontal="center"/>
    </xf>
    <xf numFmtId="0" fontId="4" fillId="0" borderId="13" xfId="3" applyFont="1" applyBorder="1" applyAlignment="1">
      <alignment horizontal="center"/>
    </xf>
    <xf numFmtId="0" fontId="4" fillId="0" borderId="7" xfId="3" applyFont="1" applyBorder="1" applyAlignment="1">
      <alignment horizontal="center"/>
    </xf>
    <xf numFmtId="0" fontId="9" fillId="0" borderId="0" xfId="0" applyFont="1"/>
    <xf numFmtId="0" fontId="12" fillId="2" borderId="3" xfId="2" applyFont="1" applyFill="1" applyBorder="1" applyAlignment="1">
      <alignment horizontal="center" vertical="center" wrapText="1"/>
    </xf>
    <xf numFmtId="0" fontId="12" fillId="2" borderId="1" xfId="2" applyFont="1" applyFill="1" applyBorder="1" applyAlignment="1">
      <alignment horizontal="center" vertical="center" wrapText="1"/>
    </xf>
    <xf numFmtId="0" fontId="18" fillId="0" borderId="0" xfId="0" applyFont="1"/>
    <xf numFmtId="0" fontId="12" fillId="2" borderId="4" xfId="3" quotePrefix="1" applyFont="1" applyFill="1" applyBorder="1" applyAlignment="1">
      <alignment horizontal="center" vertical="center" wrapText="1"/>
    </xf>
    <xf numFmtId="0" fontId="12" fillId="2" borderId="2" xfId="3" quotePrefix="1" applyFont="1" applyFill="1" applyBorder="1" applyAlignment="1">
      <alignment horizontal="center" vertical="center" wrapText="1"/>
    </xf>
    <xf numFmtId="0" fontId="12" fillId="2" borderId="2" xfId="3" quotePrefix="1" applyFont="1" applyFill="1" applyBorder="1" applyAlignment="1">
      <alignment horizontal="center" wrapText="1"/>
    </xf>
    <xf numFmtId="0" fontId="12" fillId="2" borderId="3" xfId="3" quotePrefix="1" applyFont="1" applyFill="1" applyBorder="1" applyAlignment="1">
      <alignment horizontal="center" wrapText="1"/>
    </xf>
    <xf numFmtId="164" fontId="4" fillId="0" borderId="25" xfId="2" applyNumberFormat="1" applyFont="1" applyBorder="1" applyAlignment="1">
      <alignment horizontal="center"/>
    </xf>
    <xf numFmtId="164" fontId="4" fillId="0" borderId="7" xfId="2" applyNumberFormat="1" applyFont="1" applyBorder="1" applyAlignment="1">
      <alignment horizontal="center"/>
    </xf>
    <xf numFmtId="164" fontId="4" fillId="0" borderId="25" xfId="2" applyNumberFormat="1" applyFont="1" applyBorder="1"/>
    <xf numFmtId="164" fontId="4" fillId="0" borderId="25" xfId="2" applyNumberFormat="1" applyFont="1" applyBorder="1" applyAlignment="1">
      <alignment horizontal="center" vertical="center"/>
    </xf>
    <xf numFmtId="164" fontId="4" fillId="0" borderId="8" xfId="2" applyNumberFormat="1" applyFont="1" applyBorder="1" applyAlignment="1">
      <alignment horizontal="center" vertical="center"/>
    </xf>
    <xf numFmtId="164" fontId="4" fillId="0" borderId="7" xfId="2" applyNumberFormat="1" applyFont="1" applyBorder="1" applyAlignment="1">
      <alignment horizontal="center" vertical="center"/>
    </xf>
    <xf numFmtId="0" fontId="5" fillId="0" borderId="3" xfId="2" applyFont="1" applyBorder="1" applyAlignment="1">
      <alignment horizontal="center" vertical="center" wrapText="1"/>
    </xf>
    <xf numFmtId="0" fontId="12" fillId="2" borderId="3" xfId="3" quotePrefix="1" applyFont="1" applyFill="1" applyBorder="1" applyAlignment="1">
      <alignment horizontal="center" vertical="center" wrapText="1"/>
    </xf>
    <xf numFmtId="0" fontId="17" fillId="0" borderId="10" xfId="1" applyFont="1" applyBorder="1" applyAlignment="1" applyProtection="1">
      <alignment horizontal="left" wrapText="1" indent="1"/>
    </xf>
    <xf numFmtId="0" fontId="6" fillId="0" borderId="0" xfId="2" applyFont="1" applyAlignment="1">
      <alignment horizontal="left"/>
    </xf>
    <xf numFmtId="0" fontId="5" fillId="0" borderId="0" xfId="2" applyFont="1" applyAlignment="1">
      <alignment horizontal="center"/>
    </xf>
    <xf numFmtId="0" fontId="5" fillId="0" borderId="20" xfId="2" applyFont="1" applyBorder="1" applyAlignment="1">
      <alignment horizontal="center" vertical="center"/>
    </xf>
    <xf numFmtId="0" fontId="5" fillId="0" borderId="3" xfId="2" applyFont="1" applyBorder="1" applyAlignment="1">
      <alignment horizontal="center" vertical="center"/>
    </xf>
    <xf numFmtId="0" fontId="5" fillId="0" borderId="2" xfId="2" applyFont="1" applyBorder="1" applyAlignment="1">
      <alignment horizontal="center" vertical="center"/>
    </xf>
    <xf numFmtId="0" fontId="5" fillId="0" borderId="20" xfId="2" applyFont="1" applyBorder="1" applyAlignment="1">
      <alignment horizontal="center" vertical="center" wrapText="1"/>
    </xf>
    <xf numFmtId="0" fontId="12" fillId="2" borderId="1" xfId="3" quotePrefix="1" applyFont="1" applyFill="1" applyBorder="1" applyAlignment="1">
      <alignment horizontal="center" vertical="center" wrapText="1"/>
    </xf>
    <xf numFmtId="0" fontId="4" fillId="0" borderId="0" xfId="2" applyFont="1" applyAlignment="1">
      <alignment horizontal="center" vertical="center"/>
    </xf>
    <xf numFmtId="0" fontId="5" fillId="0" borderId="1" xfId="2" applyFont="1" applyBorder="1" applyAlignment="1">
      <alignment horizontal="center" vertical="center" wrapText="1"/>
    </xf>
    <xf numFmtId="0" fontId="12" fillId="2" borderId="3" xfId="2" quotePrefix="1" applyFont="1" applyFill="1" applyBorder="1" applyAlignment="1">
      <alignment horizontal="center" vertical="center" wrapText="1"/>
    </xf>
    <xf numFmtId="0" fontId="4" fillId="0" borderId="4" xfId="2" applyFont="1" applyBorder="1" applyAlignment="1">
      <alignment horizontal="center"/>
    </xf>
    <xf numFmtId="164" fontId="4" fillId="0" borderId="4" xfId="2" applyNumberFormat="1" applyFont="1" applyBorder="1" applyAlignment="1">
      <alignment horizontal="center"/>
    </xf>
    <xf numFmtId="164" fontId="4" fillId="0" borderId="5" xfId="2" applyNumberFormat="1" applyFont="1" applyBorder="1" applyAlignment="1">
      <alignment horizontal="left"/>
    </xf>
    <xf numFmtId="165" fontId="4" fillId="0" borderId="5" xfId="0" applyNumberFormat="1" applyFont="1" applyBorder="1" applyAlignment="1">
      <alignment horizontal="right" vertical="center"/>
    </xf>
    <xf numFmtId="165" fontId="4" fillId="0" borderId="6" xfId="0" applyNumberFormat="1" applyFont="1" applyBorder="1" applyAlignment="1">
      <alignment horizontal="right" vertical="center"/>
    </xf>
    <xf numFmtId="165" fontId="4" fillId="0" borderId="4" xfId="0" applyNumberFormat="1" applyFont="1" applyBorder="1" applyAlignment="1">
      <alignment horizontal="right" vertical="center"/>
    </xf>
    <xf numFmtId="165" fontId="4" fillId="0" borderId="4" xfId="0" applyNumberFormat="1" applyFont="1" applyBorder="1" applyAlignment="1">
      <alignment horizontal="left" vertical="center"/>
    </xf>
    <xf numFmtId="0" fontId="4" fillId="0" borderId="7" xfId="2" applyFont="1" applyBorder="1" applyAlignment="1">
      <alignment horizontal="center"/>
    </xf>
    <xf numFmtId="164" fontId="4" fillId="0" borderId="8" xfId="2" applyNumberFormat="1" applyFont="1" applyBorder="1" applyAlignment="1">
      <alignment horizontal="left"/>
    </xf>
    <xf numFmtId="165" fontId="4" fillId="0" borderId="8" xfId="0" applyNumberFormat="1" applyFont="1" applyBorder="1" applyAlignment="1">
      <alignment horizontal="right" vertical="center"/>
    </xf>
    <xf numFmtId="165" fontId="4" fillId="0" borderId="9" xfId="0" applyNumberFormat="1" applyFont="1" applyBorder="1" applyAlignment="1">
      <alignment horizontal="right" vertical="center"/>
    </xf>
    <xf numFmtId="165" fontId="4" fillId="0" borderId="7" xfId="0" applyNumberFormat="1" applyFont="1" applyBorder="1" applyAlignment="1">
      <alignment horizontal="right" vertical="center"/>
    </xf>
    <xf numFmtId="0" fontId="4" fillId="3" borderId="7" xfId="2" applyFont="1" applyFill="1" applyBorder="1" applyAlignment="1">
      <alignment horizontal="center"/>
    </xf>
    <xf numFmtId="0" fontId="4" fillId="3" borderId="10" xfId="2" applyFont="1" applyFill="1" applyBorder="1" applyAlignment="1">
      <alignment horizontal="center"/>
    </xf>
    <xf numFmtId="164" fontId="4" fillId="0" borderId="11" xfId="2" applyNumberFormat="1" applyFont="1" applyBorder="1" applyAlignment="1">
      <alignment horizontal="left"/>
    </xf>
    <xf numFmtId="165" fontId="4" fillId="0" borderId="11" xfId="0" applyNumberFormat="1" applyFont="1" applyBorder="1" applyAlignment="1">
      <alignment horizontal="right" vertical="center"/>
    </xf>
    <xf numFmtId="165" fontId="4" fillId="0" borderId="12" xfId="0" applyNumberFormat="1" applyFont="1" applyBorder="1" applyAlignment="1">
      <alignment horizontal="right" vertical="center"/>
    </xf>
    <xf numFmtId="165" fontId="4" fillId="0" borderId="10" xfId="0" applyNumberFormat="1" applyFont="1" applyBorder="1" applyAlignment="1">
      <alignment horizontal="right" vertical="center"/>
    </xf>
    <xf numFmtId="0" fontId="4" fillId="0" borderId="10" xfId="2" applyFont="1" applyBorder="1" applyAlignment="1">
      <alignment horizontal="center"/>
    </xf>
    <xf numFmtId="0" fontId="4" fillId="0" borderId="11" xfId="2" applyFont="1" applyBorder="1" applyAlignment="1">
      <alignment horizontal="left"/>
    </xf>
    <xf numFmtId="165" fontId="19" fillId="0" borderId="12" xfId="0" applyNumberFormat="1" applyFont="1" applyBorder="1" applyAlignment="1">
      <alignment horizontal="right" vertical="center"/>
    </xf>
    <xf numFmtId="165" fontId="19" fillId="0" borderId="12" xfId="0" applyNumberFormat="1" applyFont="1" applyBorder="1" applyAlignment="1">
      <alignment horizontal="center" vertical="center"/>
    </xf>
    <xf numFmtId="0" fontId="4" fillId="0" borderId="13" xfId="2" applyFont="1" applyBorder="1" applyAlignment="1">
      <alignment horizontal="center"/>
    </xf>
    <xf numFmtId="0" fontId="4" fillId="0" borderId="14" xfId="2" applyFont="1" applyBorder="1" applyAlignment="1">
      <alignment horizontal="left"/>
    </xf>
    <xf numFmtId="165" fontId="4" fillId="0" borderId="14" xfId="0" applyNumberFormat="1" applyFont="1" applyBorder="1" applyAlignment="1">
      <alignment horizontal="right" vertical="center"/>
    </xf>
    <xf numFmtId="165" fontId="4" fillId="0" borderId="15" xfId="0" applyNumberFormat="1" applyFont="1" applyBorder="1" applyAlignment="1">
      <alignment horizontal="right" vertical="center"/>
    </xf>
    <xf numFmtId="165" fontId="4" fillId="0" borderId="13" xfId="0" applyNumberFormat="1" applyFont="1" applyBorder="1" applyAlignment="1">
      <alignment horizontal="right" vertical="center"/>
    </xf>
    <xf numFmtId="0" fontId="4" fillId="0" borderId="7" xfId="2" applyFont="1" applyBorder="1" applyAlignment="1">
      <alignment horizontal="left"/>
    </xf>
    <xf numFmtId="0" fontId="4" fillId="0" borderId="8" xfId="2" applyFont="1" applyBorder="1" applyAlignment="1">
      <alignment horizontal="left"/>
    </xf>
    <xf numFmtId="0" fontId="4" fillId="0" borderId="10" xfId="2" applyFont="1" applyBorder="1" applyAlignment="1">
      <alignment horizontal="left"/>
    </xf>
    <xf numFmtId="0" fontId="4" fillId="0" borderId="16" xfId="2" applyFont="1" applyBorder="1" applyAlignment="1">
      <alignment horizontal="center"/>
    </xf>
    <xf numFmtId="0" fontId="4" fillId="0" borderId="16" xfId="2" applyFont="1" applyBorder="1" applyAlignment="1">
      <alignment horizontal="left"/>
    </xf>
    <xf numFmtId="0" fontId="4" fillId="0" borderId="17" xfId="2" applyFont="1" applyBorder="1" applyAlignment="1">
      <alignment horizontal="left"/>
    </xf>
    <xf numFmtId="164" fontId="4" fillId="0" borderId="7" xfId="2" applyNumberFormat="1" applyFont="1" applyBorder="1" applyAlignment="1">
      <alignment horizontal="left"/>
    </xf>
    <xf numFmtId="164" fontId="4" fillId="0" borderId="10" xfId="2" applyNumberFormat="1" applyFont="1" applyBorder="1" applyAlignment="1">
      <alignment horizontal="left"/>
    </xf>
    <xf numFmtId="0" fontId="4" fillId="0" borderId="13" xfId="2" applyFont="1" applyBorder="1" applyAlignment="1">
      <alignment horizontal="left"/>
    </xf>
    <xf numFmtId="0" fontId="4" fillId="0" borderId="23" xfId="2" applyFont="1" applyBorder="1" applyAlignment="1">
      <alignment horizontal="right" vertical="center"/>
    </xf>
    <xf numFmtId="49" fontId="5" fillId="0" borderId="2" xfId="2" applyNumberFormat="1" applyFont="1" applyBorder="1" applyAlignment="1">
      <alignment horizontal="center" vertical="center" wrapText="1"/>
    </xf>
    <xf numFmtId="49" fontId="5" fillId="0" borderId="20" xfId="2" applyNumberFormat="1" applyFont="1" applyBorder="1" applyAlignment="1">
      <alignment vertical="center" wrapText="1"/>
    </xf>
    <xf numFmtId="49" fontId="5" fillId="0" borderId="1" xfId="2" applyNumberFormat="1" applyFont="1" applyBorder="1" applyAlignment="1">
      <alignment vertical="center" wrapText="1"/>
    </xf>
    <xf numFmtId="49" fontId="5" fillId="0" borderId="29" xfId="2" applyNumberFormat="1" applyFont="1" applyBorder="1" applyAlignment="1">
      <alignment vertical="center" wrapText="1"/>
    </xf>
    <xf numFmtId="49" fontId="5" fillId="0" borderId="3" xfId="2" applyNumberFormat="1" applyFont="1" applyBorder="1" applyAlignment="1">
      <alignment horizontal="center" vertical="center" wrapText="1"/>
    </xf>
    <xf numFmtId="49" fontId="5" fillId="0" borderId="23" xfId="2" applyNumberFormat="1" applyFont="1" applyBorder="1" applyAlignment="1">
      <alignment horizontal="center" vertical="center" wrapText="1"/>
    </xf>
    <xf numFmtId="0" fontId="7" fillId="2" borderId="20" xfId="2" applyFont="1" applyFill="1" applyBorder="1" applyAlignment="1">
      <alignment horizontal="center" vertical="center" wrapText="1"/>
    </xf>
    <xf numFmtId="4" fontId="4" fillId="0" borderId="4" xfId="2" applyNumberFormat="1" applyFont="1" applyBorder="1"/>
    <xf numFmtId="4" fontId="4" fillId="0" borderId="32" xfId="2" applyNumberFormat="1" applyFont="1" applyBorder="1"/>
    <xf numFmtId="4" fontId="4" fillId="0" borderId="5" xfId="2" applyNumberFormat="1" applyFont="1" applyBorder="1"/>
    <xf numFmtId="4" fontId="4" fillId="0" borderId="30" xfId="2" applyNumberFormat="1" applyFont="1" applyBorder="1"/>
    <xf numFmtId="4" fontId="4" fillId="0" borderId="22" xfId="2" applyNumberFormat="1" applyFont="1" applyBorder="1"/>
    <xf numFmtId="4" fontId="4" fillId="0" borderId="10" xfId="2" applyNumberFormat="1" applyFont="1" applyBorder="1"/>
    <xf numFmtId="4" fontId="4" fillId="0" borderId="26" xfId="2" applyNumberFormat="1" applyFont="1" applyBorder="1"/>
    <xf numFmtId="4" fontId="4" fillId="0" borderId="11" xfId="2" applyNumberFormat="1" applyFont="1" applyBorder="1"/>
    <xf numFmtId="4" fontId="4" fillId="0" borderId="12" xfId="2" applyNumberFormat="1" applyFont="1" applyBorder="1"/>
    <xf numFmtId="4" fontId="19" fillId="0" borderId="12" xfId="2" applyNumberFormat="1" applyFont="1" applyBorder="1"/>
    <xf numFmtId="4" fontId="19" fillId="0" borderId="12" xfId="2" applyNumberFormat="1" applyFont="1" applyBorder="1" applyAlignment="1">
      <alignment horizontal="left"/>
    </xf>
    <xf numFmtId="4" fontId="4" fillId="0" borderId="13" xfId="2" applyNumberFormat="1" applyFont="1" applyBorder="1"/>
    <xf numFmtId="4" fontId="4" fillId="0" borderId="27" xfId="2" applyNumberFormat="1" applyFont="1" applyBorder="1"/>
    <xf numFmtId="4" fontId="4" fillId="0" borderId="14" xfId="2" applyNumberFormat="1" applyFont="1" applyBorder="1"/>
    <xf numFmtId="4" fontId="19" fillId="0" borderId="15" xfId="2" applyNumberFormat="1" applyFont="1" applyBorder="1" applyAlignment="1">
      <alignment horizontal="left"/>
    </xf>
    <xf numFmtId="4" fontId="4" fillId="0" borderId="21" xfId="2" applyNumberFormat="1" applyFont="1" applyBorder="1"/>
    <xf numFmtId="0" fontId="19" fillId="0" borderId="0" xfId="2" applyFont="1" applyAlignment="1">
      <alignment horizontal="right"/>
    </xf>
    <xf numFmtId="2" fontId="5" fillId="0" borderId="20" xfId="2" applyNumberFormat="1" applyFont="1" applyBorder="1" applyAlignment="1">
      <alignment vertical="center"/>
    </xf>
    <xf numFmtId="2" fontId="5" fillId="0" borderId="34" xfId="2" applyNumberFormat="1" applyFont="1" applyBorder="1" applyAlignment="1">
      <alignment vertical="center"/>
    </xf>
    <xf numFmtId="2" fontId="5" fillId="0" borderId="0" xfId="2" applyNumberFormat="1" applyFont="1" applyAlignment="1">
      <alignment vertical="center"/>
    </xf>
    <xf numFmtId="1" fontId="5" fillId="0" borderId="23" xfId="2" applyNumberFormat="1" applyFont="1" applyBorder="1" applyAlignment="1">
      <alignment horizontal="center" vertical="center" wrapText="1"/>
    </xf>
    <xf numFmtId="2" fontId="4" fillId="0" borderId="20" xfId="2" applyNumberFormat="1" applyFont="1" applyBorder="1"/>
    <xf numFmtId="0" fontId="7" fillId="2" borderId="3" xfId="2" quotePrefix="1" applyFont="1" applyFill="1" applyBorder="1" applyAlignment="1">
      <alignment horizontal="center" vertical="center" wrapText="1"/>
    </xf>
    <xf numFmtId="0" fontId="4" fillId="0" borderId="4" xfId="2" applyFont="1" applyBorder="1" applyAlignment="1">
      <alignment horizontal="left"/>
    </xf>
    <xf numFmtId="164" fontId="4" fillId="0" borderId="4" xfId="2" applyNumberFormat="1" applyFont="1" applyBorder="1" applyAlignment="1">
      <alignment horizontal="right" vertical="center"/>
    </xf>
    <xf numFmtId="164" fontId="4" fillId="0" borderId="8" xfId="2" applyNumberFormat="1" applyFont="1" applyBorder="1" applyAlignment="1">
      <alignment horizontal="right" vertical="center"/>
    </xf>
    <xf numFmtId="164" fontId="4" fillId="0" borderId="11" xfId="2" applyNumberFormat="1" applyFont="1" applyBorder="1" applyAlignment="1">
      <alignment horizontal="right" vertical="center"/>
    </xf>
    <xf numFmtId="164" fontId="4" fillId="0" borderId="10" xfId="2" applyNumberFormat="1" applyFont="1" applyBorder="1" applyAlignment="1">
      <alignment horizontal="right" vertical="center"/>
    </xf>
    <xf numFmtId="164" fontId="4" fillId="0" borderId="7" xfId="2" applyNumberFormat="1" applyFont="1" applyBorder="1" applyAlignment="1">
      <alignment horizontal="right" vertical="center"/>
    </xf>
    <xf numFmtId="0" fontId="4" fillId="0" borderId="21" xfId="2" applyFont="1" applyBorder="1" applyAlignment="1">
      <alignment horizontal="center"/>
    </xf>
    <xf numFmtId="0" fontId="4" fillId="0" borderId="21" xfId="2" applyFont="1" applyBorder="1" applyAlignment="1">
      <alignment horizontal="left"/>
    </xf>
    <xf numFmtId="164" fontId="4" fillId="0" borderId="21" xfId="2" applyNumberFormat="1" applyFont="1" applyBorder="1" applyAlignment="1">
      <alignment horizontal="right" vertical="center"/>
    </xf>
    <xf numFmtId="164" fontId="4" fillId="0" borderId="28" xfId="2" applyNumberFormat="1" applyFont="1" applyBorder="1" applyAlignment="1">
      <alignment horizontal="right" vertical="center"/>
    </xf>
    <xf numFmtId="164" fontId="4" fillId="0" borderId="14" xfId="2" applyNumberFormat="1" applyFont="1" applyBorder="1" applyAlignment="1">
      <alignment horizontal="right" vertical="center"/>
    </xf>
    <xf numFmtId="164" fontId="4" fillId="0" borderId="13" xfId="2" applyNumberFormat="1" applyFont="1" applyBorder="1" applyAlignment="1">
      <alignment horizontal="right" vertical="center"/>
    </xf>
    <xf numFmtId="164" fontId="4" fillId="0" borderId="35" xfId="2" applyNumberFormat="1" applyFont="1" applyBorder="1" applyAlignment="1">
      <alignment horizontal="right" vertical="center"/>
    </xf>
    <xf numFmtId="164" fontId="4" fillId="0" borderId="3" xfId="2" applyNumberFormat="1" applyFont="1" applyBorder="1" applyAlignment="1">
      <alignment horizontal="right" vertical="center"/>
    </xf>
    <xf numFmtId="164" fontId="4" fillId="0" borderId="0" xfId="2" applyNumberFormat="1" applyFont="1" applyAlignment="1">
      <alignment horizontal="right" vertical="center"/>
    </xf>
    <xf numFmtId="0" fontId="4" fillId="0" borderId="0" xfId="2" applyFont="1" applyAlignment="1">
      <alignment horizontal="right" vertical="center"/>
    </xf>
    <xf numFmtId="2" fontId="4" fillId="0" borderId="0" xfId="2" applyNumberFormat="1" applyFont="1" applyAlignment="1">
      <alignment vertical="center"/>
    </xf>
    <xf numFmtId="0" fontId="4" fillId="5" borderId="0" xfId="2" applyFont="1" applyFill="1" applyAlignment="1">
      <alignment horizontal="center"/>
    </xf>
    <xf numFmtId="0" fontId="6" fillId="3" borderId="0" xfId="2" applyFont="1" applyFill="1" applyAlignment="1">
      <alignment vertical="center"/>
    </xf>
    <xf numFmtId="0" fontId="12" fillId="0" borderId="0" xfId="2" applyFont="1" applyAlignment="1">
      <alignment vertical="center" wrapText="1"/>
    </xf>
    <xf numFmtId="2" fontId="5" fillId="0" borderId="1" xfId="2" applyNumberFormat="1" applyFont="1" applyBorder="1" applyAlignment="1">
      <alignment vertical="center"/>
    </xf>
    <xf numFmtId="2" fontId="5" fillId="0" borderId="30" xfId="2" applyNumberFormat="1" applyFont="1" applyBorder="1" applyAlignment="1">
      <alignment vertical="center"/>
    </xf>
    <xf numFmtId="2" fontId="5" fillId="0" borderId="31" xfId="2" applyNumberFormat="1" applyFont="1" applyBorder="1" applyAlignment="1">
      <alignment vertical="center"/>
    </xf>
    <xf numFmtId="1" fontId="5" fillId="0" borderId="21" xfId="2" applyNumberFormat="1" applyFont="1" applyBorder="1" applyAlignment="1">
      <alignment horizontal="center" vertical="center" wrapText="1"/>
    </xf>
    <xf numFmtId="0" fontId="12" fillId="0" borderId="0" xfId="2" applyFont="1" applyAlignment="1">
      <alignment vertical="top"/>
    </xf>
    <xf numFmtId="2" fontId="4" fillId="0" borderId="23" xfId="2" applyNumberFormat="1" applyFont="1" applyBorder="1"/>
    <xf numFmtId="2" fontId="4" fillId="0" borderId="23" xfId="2" applyNumberFormat="1" applyFont="1" applyBorder="1" applyAlignment="1">
      <alignment horizontal="right"/>
    </xf>
    <xf numFmtId="0" fontId="12" fillId="2" borderId="3" xfId="2" quotePrefix="1" applyFont="1" applyFill="1" applyBorder="1" applyAlignment="1">
      <alignment horizontal="center" wrapText="1"/>
    </xf>
    <xf numFmtId="1" fontId="7" fillId="6" borderId="20" xfId="2" applyNumberFormat="1" applyFont="1" applyFill="1" applyBorder="1" applyAlignment="1">
      <alignment horizontal="center" vertical="center" wrapText="1"/>
    </xf>
    <xf numFmtId="164" fontId="4" fillId="0" borderId="7" xfId="4" applyNumberFormat="1" applyFont="1" applyBorder="1" applyAlignment="1">
      <alignment horizontal="center" vertical="center"/>
    </xf>
    <xf numFmtId="164" fontId="4" fillId="0" borderId="7" xfId="4" applyNumberFormat="1" applyFont="1" applyBorder="1" applyAlignment="1">
      <alignment horizontal="left"/>
    </xf>
    <xf numFmtId="164" fontId="4" fillId="0" borderId="8" xfId="4" applyNumberFormat="1" applyFont="1" applyBorder="1" applyAlignment="1">
      <alignment horizontal="right" vertical="center"/>
    </xf>
    <xf numFmtId="164" fontId="4" fillId="0" borderId="8" xfId="4" applyNumberFormat="1" applyFont="1" applyBorder="1" applyAlignment="1">
      <alignment horizontal="right"/>
    </xf>
    <xf numFmtId="164" fontId="4" fillId="0" borderId="7" xfId="4" applyNumberFormat="1" applyFont="1" applyBorder="1" applyAlignment="1">
      <alignment horizontal="right"/>
    </xf>
    <xf numFmtId="164" fontId="4" fillId="0" borderId="25" xfId="4" applyNumberFormat="1" applyFont="1" applyBorder="1" applyAlignment="1">
      <alignment horizontal="right"/>
    </xf>
    <xf numFmtId="164" fontId="4" fillId="0" borderId="7" xfId="4" applyNumberFormat="1" applyFont="1" applyBorder="1" applyAlignment="1">
      <alignment horizontal="right" vertical="center"/>
    </xf>
    <xf numFmtId="164" fontId="4" fillId="0" borderId="11" xfId="4" applyNumberFormat="1" applyFont="1" applyBorder="1" applyAlignment="1">
      <alignment horizontal="right"/>
    </xf>
    <xf numFmtId="164" fontId="4" fillId="0" borderId="26" xfId="4" applyNumberFormat="1" applyFont="1" applyBorder="1" applyAlignment="1">
      <alignment horizontal="right"/>
    </xf>
    <xf numFmtId="164" fontId="4" fillId="0" borderId="10" xfId="4" applyNumberFormat="1" applyFont="1" applyBorder="1" applyAlignment="1">
      <alignment horizontal="center" vertical="center"/>
    </xf>
    <xf numFmtId="164" fontId="4" fillId="0" borderId="10" xfId="4" applyNumberFormat="1" applyFont="1" applyBorder="1" applyAlignment="1">
      <alignment horizontal="left"/>
    </xf>
    <xf numFmtId="164" fontId="4" fillId="0" borderId="11" xfId="4" applyNumberFormat="1" applyFont="1" applyBorder="1" applyAlignment="1">
      <alignment horizontal="right" vertical="center"/>
    </xf>
    <xf numFmtId="164" fontId="4" fillId="0" borderId="10" xfId="4" applyNumberFormat="1" applyFont="1" applyBorder="1" applyAlignment="1">
      <alignment horizontal="right" vertical="center"/>
    </xf>
    <xf numFmtId="164" fontId="4" fillId="0" borderId="12" xfId="4" applyNumberFormat="1" applyFont="1" applyBorder="1" applyAlignment="1">
      <alignment horizontal="right"/>
    </xf>
    <xf numFmtId="164" fontId="4" fillId="0" borderId="13" xfId="4" applyNumberFormat="1" applyFont="1" applyBorder="1" applyAlignment="1">
      <alignment horizontal="center" vertical="center"/>
    </xf>
    <xf numFmtId="164" fontId="4" fillId="0" borderId="13" xfId="4" applyNumberFormat="1" applyFont="1" applyBorder="1" applyAlignment="1">
      <alignment horizontal="left"/>
    </xf>
    <xf numFmtId="164" fontId="4" fillId="0" borderId="13" xfId="4" applyNumberFormat="1" applyFont="1" applyBorder="1" applyAlignment="1">
      <alignment horizontal="right" vertical="center"/>
    </xf>
    <xf numFmtId="164" fontId="4" fillId="0" borderId="14" xfId="4" applyNumberFormat="1" applyFont="1" applyBorder="1" applyAlignment="1">
      <alignment horizontal="right"/>
    </xf>
    <xf numFmtId="164" fontId="4" fillId="0" borderId="27" xfId="4" applyNumberFormat="1" applyFont="1" applyBorder="1" applyAlignment="1">
      <alignment horizontal="right"/>
    </xf>
    <xf numFmtId="164" fontId="4" fillId="0" borderId="33" xfId="4" applyNumberFormat="1" applyFont="1" applyBorder="1"/>
    <xf numFmtId="164" fontId="4" fillId="0" borderId="33" xfId="4" applyNumberFormat="1" applyFont="1" applyBorder="1" applyAlignment="1">
      <alignment horizontal="center"/>
    </xf>
    <xf numFmtId="0" fontId="6" fillId="0" borderId="0" xfId="2" applyFont="1" applyAlignment="1">
      <alignment horizontal="left" vertical="center"/>
    </xf>
    <xf numFmtId="0" fontId="9" fillId="0" borderId="0" xfId="0" applyFont="1" applyAlignment="1">
      <alignment vertical="center"/>
    </xf>
    <xf numFmtId="0" fontId="7" fillId="0" borderId="3" xfId="2" applyFont="1" applyBorder="1" applyAlignment="1">
      <alignment horizontal="center" vertical="center" wrapText="1"/>
    </xf>
    <xf numFmtId="164" fontId="4" fillId="0" borderId="7" xfId="5" applyNumberFormat="1" applyFont="1" applyBorder="1" applyAlignment="1">
      <alignment horizontal="left"/>
    </xf>
    <xf numFmtId="0" fontId="4" fillId="0" borderId="8" xfId="2" applyFont="1" applyBorder="1"/>
    <xf numFmtId="0" fontId="4" fillId="0" borderId="11" xfId="2" applyFont="1" applyBorder="1"/>
    <xf numFmtId="164" fontId="4" fillId="0" borderId="10" xfId="5" applyNumberFormat="1" applyFont="1" applyBorder="1" applyAlignment="1">
      <alignment horizontal="left"/>
    </xf>
    <xf numFmtId="0" fontId="4" fillId="0" borderId="10" xfId="5" applyFont="1" applyBorder="1" applyAlignment="1">
      <alignment horizontal="left"/>
    </xf>
    <xf numFmtId="0" fontId="9" fillId="0" borderId="10" xfId="0" applyFont="1" applyBorder="1"/>
    <xf numFmtId="0" fontId="4" fillId="0" borderId="10" xfId="3" applyFont="1" applyBorder="1" applyAlignment="1">
      <alignment horizontal="center" vertical="center"/>
    </xf>
    <xf numFmtId="0" fontId="4" fillId="0" borderId="10" xfId="5" applyFont="1" applyBorder="1" applyAlignment="1">
      <alignment horizontal="left" vertical="center"/>
    </xf>
    <xf numFmtId="0" fontId="4" fillId="0" borderId="13" xfId="5" applyFont="1" applyBorder="1" applyAlignment="1">
      <alignment horizontal="left"/>
    </xf>
    <xf numFmtId="0" fontId="4" fillId="0" borderId="14" xfId="2" applyFont="1" applyBorder="1"/>
    <xf numFmtId="164" fontId="4" fillId="5" borderId="13" xfId="2" applyNumberFormat="1" applyFont="1" applyFill="1" applyBorder="1" applyAlignment="1">
      <alignment horizontal="center"/>
    </xf>
    <xf numFmtId="1" fontId="5" fillId="0" borderId="1" xfId="2" applyNumberFormat="1" applyFont="1" applyBorder="1" applyAlignment="1">
      <alignment horizontal="center" vertical="center" wrapText="1"/>
    </xf>
    <xf numFmtId="164" fontId="4" fillId="0" borderId="10" xfId="5" applyNumberFormat="1" applyFont="1" applyBorder="1" applyAlignment="1">
      <alignment horizontal="center"/>
    </xf>
    <xf numFmtId="164" fontId="4" fillId="5" borderId="10" xfId="2" applyNumberFormat="1" applyFont="1" applyFill="1" applyBorder="1" applyAlignment="1">
      <alignment horizontal="center" vertical="center"/>
    </xf>
    <xf numFmtId="0" fontId="4" fillId="0" borderId="16" xfId="5" applyFont="1" applyBorder="1" applyAlignment="1">
      <alignment horizontal="left"/>
    </xf>
    <xf numFmtId="164" fontId="4" fillId="3" borderId="10" xfId="2" applyNumberFormat="1" applyFont="1" applyFill="1" applyBorder="1" applyAlignment="1">
      <alignment horizontal="center" vertical="center"/>
    </xf>
    <xf numFmtId="164" fontId="4" fillId="0" borderId="13" xfId="5" applyNumberFormat="1" applyFont="1" applyBorder="1" applyAlignment="1">
      <alignment horizontal="center"/>
    </xf>
    <xf numFmtId="164" fontId="4" fillId="0" borderId="11" xfId="5" applyNumberFormat="1" applyFont="1" applyBorder="1" applyAlignment="1">
      <alignment horizontal="left"/>
    </xf>
    <xf numFmtId="0" fontId="4" fillId="0" borderId="11" xfId="5" applyFont="1" applyBorder="1" applyAlignment="1">
      <alignment horizontal="left"/>
    </xf>
    <xf numFmtId="0" fontId="4" fillId="0" borderId="14" xfId="5" applyFont="1" applyBorder="1" applyAlignment="1">
      <alignment horizontal="left"/>
    </xf>
    <xf numFmtId="164" fontId="4" fillId="0" borderId="25" xfId="2" applyNumberFormat="1" applyFont="1" applyBorder="1" applyAlignment="1">
      <alignment horizontal="right"/>
    </xf>
    <xf numFmtId="164" fontId="4" fillId="0" borderId="26" xfId="2" applyNumberFormat="1" applyFont="1" applyBorder="1" applyAlignment="1">
      <alignment horizontal="right"/>
    </xf>
    <xf numFmtId="164" fontId="4" fillId="5" borderId="10" xfId="2" applyNumberFormat="1" applyFont="1" applyFill="1" applyBorder="1" applyAlignment="1">
      <alignment horizontal="center"/>
    </xf>
    <xf numFmtId="164" fontId="4" fillId="0" borderId="27" xfId="2" applyNumberFormat="1" applyFont="1" applyBorder="1" applyAlignment="1">
      <alignment horizontal="right"/>
    </xf>
    <xf numFmtId="164" fontId="9" fillId="0" borderId="0" xfId="0" applyNumberFormat="1" applyFont="1"/>
    <xf numFmtId="0" fontId="6" fillId="0" borderId="0" xfId="5" applyFont="1" applyAlignment="1">
      <alignment horizontal="right"/>
    </xf>
    <xf numFmtId="0" fontId="7" fillId="0" borderId="1" xfId="2" applyFont="1" applyBorder="1" applyAlignment="1">
      <alignment horizontal="center" vertical="center" wrapText="1"/>
    </xf>
    <xf numFmtId="0" fontId="4" fillId="0" borderId="4" xfId="2" applyFont="1" applyBorder="1" applyAlignment="1">
      <alignment horizontal="center" wrapText="1"/>
    </xf>
    <xf numFmtId="164" fontId="4" fillId="0" borderId="4" xfId="5" applyNumberFormat="1" applyFont="1" applyBorder="1" applyAlignment="1">
      <alignment horizontal="center"/>
    </xf>
    <xf numFmtId="164" fontId="4" fillId="0" borderId="4" xfId="5" applyNumberFormat="1" applyFont="1" applyBorder="1" applyAlignment="1">
      <alignment horizontal="left"/>
    </xf>
    <xf numFmtId="0" fontId="4" fillId="0" borderId="10" xfId="2" applyFont="1" applyBorder="1" applyAlignment="1">
      <alignment horizontal="center" wrapText="1"/>
    </xf>
    <xf numFmtId="0" fontId="4" fillId="0" borderId="13" xfId="2" applyFont="1" applyBorder="1" applyAlignment="1">
      <alignment horizontal="center" wrapText="1"/>
    </xf>
    <xf numFmtId="164" fontId="4" fillId="0" borderId="13" xfId="5" applyNumberFormat="1" applyFont="1" applyBorder="1" applyAlignment="1">
      <alignment horizontal="left"/>
    </xf>
    <xf numFmtId="0" fontId="4" fillId="0" borderId="7"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3" xfId="5" applyFont="1" applyBorder="1" applyAlignment="1">
      <alignment horizontal="center" vertical="center"/>
    </xf>
    <xf numFmtId="164" fontId="4" fillId="0" borderId="13" xfId="5" applyNumberFormat="1" applyFont="1" applyBorder="1" applyAlignment="1">
      <alignment horizontal="right" vertical="center"/>
    </xf>
    <xf numFmtId="164" fontId="4" fillId="0" borderId="8" xfId="2" applyNumberFormat="1" applyFont="1" applyBorder="1" applyAlignment="1">
      <alignment horizontal="left" vertical="center"/>
    </xf>
    <xf numFmtId="164" fontId="4" fillId="0" borderId="11" xfId="2" applyNumberFormat="1" applyFont="1" applyBorder="1" applyAlignment="1">
      <alignment horizontal="left" vertical="center"/>
    </xf>
    <xf numFmtId="164" fontId="4" fillId="0" borderId="14" xfId="2" applyNumberFormat="1" applyFont="1" applyBorder="1" applyAlignment="1">
      <alignment horizontal="left" vertical="center"/>
    </xf>
    <xf numFmtId="0" fontId="5" fillId="6" borderId="18" xfId="2" applyFont="1" applyFill="1" applyBorder="1" applyAlignment="1">
      <alignment horizontal="center" vertical="center" wrapText="1"/>
    </xf>
    <xf numFmtId="0" fontId="5" fillId="6" borderId="2" xfId="2" applyFont="1" applyFill="1" applyBorder="1" applyAlignment="1">
      <alignment horizontal="center" vertical="center" wrapText="1"/>
    </xf>
    <xf numFmtId="0" fontId="5" fillId="6" borderId="3" xfId="2" applyFont="1" applyFill="1" applyBorder="1" applyAlignment="1">
      <alignment horizontal="center" vertical="center" wrapText="1"/>
    </xf>
    <xf numFmtId="0" fontId="12" fillId="6" borderId="3" xfId="3" quotePrefix="1" applyFont="1" applyFill="1" applyBorder="1" applyAlignment="1">
      <alignment horizontal="center" vertical="center" wrapText="1"/>
    </xf>
    <xf numFmtId="0" fontId="12" fillId="2" borderId="2" xfId="2" quotePrefix="1" applyFont="1" applyFill="1" applyBorder="1" applyAlignment="1">
      <alignment horizontal="center" vertical="center" wrapText="1"/>
    </xf>
    <xf numFmtId="0" fontId="12" fillId="6" borderId="3" xfId="2" quotePrefix="1" applyFont="1" applyFill="1" applyBorder="1" applyAlignment="1">
      <alignment horizontal="center" vertical="center" wrapText="1"/>
    </xf>
    <xf numFmtId="165" fontId="4" fillId="6" borderId="8" xfId="2" applyNumberFormat="1" applyFont="1" applyFill="1" applyBorder="1" applyAlignment="1">
      <alignment horizontal="right"/>
    </xf>
    <xf numFmtId="165" fontId="4" fillId="6" borderId="8" xfId="0" applyNumberFormat="1" applyFont="1" applyFill="1" applyBorder="1" applyAlignment="1">
      <alignment horizontal="right" vertical="center"/>
    </xf>
    <xf numFmtId="165" fontId="4" fillId="6" borderId="7" xfId="0" applyNumberFormat="1" applyFont="1" applyFill="1" applyBorder="1" applyAlignment="1">
      <alignment horizontal="right" vertical="center"/>
    </xf>
    <xf numFmtId="164" fontId="4" fillId="0" borderId="12" xfId="0" applyNumberFormat="1" applyFont="1" applyBorder="1" applyAlignment="1">
      <alignment horizontal="left" wrapText="1"/>
    </xf>
    <xf numFmtId="165" fontId="4" fillId="6" borderId="11" xfId="0" applyNumberFormat="1" applyFont="1" applyFill="1" applyBorder="1" applyAlignment="1">
      <alignment horizontal="right" vertical="center"/>
    </xf>
    <xf numFmtId="165" fontId="4" fillId="6" borderId="10" xfId="0" applyNumberFormat="1" applyFont="1" applyFill="1" applyBorder="1" applyAlignment="1">
      <alignment horizontal="right" vertical="center"/>
    </xf>
    <xf numFmtId="165" fontId="4" fillId="6" borderId="14" xfId="2" applyNumberFormat="1" applyFont="1" applyFill="1" applyBorder="1" applyAlignment="1">
      <alignment horizontal="right"/>
    </xf>
    <xf numFmtId="165" fontId="4" fillId="6" borderId="14" xfId="0" applyNumberFormat="1" applyFont="1" applyFill="1" applyBorder="1" applyAlignment="1">
      <alignment horizontal="right" vertical="center"/>
    </xf>
    <xf numFmtId="165" fontId="4" fillId="6" borderId="13" xfId="0" applyNumberFormat="1" applyFont="1" applyFill="1" applyBorder="1" applyAlignment="1">
      <alignment horizontal="right" vertical="center"/>
    </xf>
    <xf numFmtId="164" fontId="4" fillId="0" borderId="15" xfId="0" applyNumberFormat="1" applyFont="1" applyBorder="1" applyAlignment="1">
      <alignment horizontal="right" wrapText="1"/>
    </xf>
    <xf numFmtId="0" fontId="4" fillId="4" borderId="8" xfId="2" applyFont="1" applyFill="1" applyBorder="1" applyAlignment="1">
      <alignment horizontal="left"/>
    </xf>
    <xf numFmtId="165" fontId="4" fillId="4" borderId="8" xfId="0" applyNumberFormat="1" applyFont="1" applyFill="1" applyBorder="1" applyAlignment="1">
      <alignment horizontal="right" vertical="center"/>
    </xf>
    <xf numFmtId="165" fontId="4" fillId="4" borderId="7" xfId="0" applyNumberFormat="1" applyFont="1" applyFill="1" applyBorder="1" applyAlignment="1">
      <alignment horizontal="right" vertical="center"/>
    </xf>
    <xf numFmtId="0" fontId="4" fillId="4" borderId="11" xfId="2" applyFont="1" applyFill="1" applyBorder="1" applyAlignment="1">
      <alignment horizontal="left"/>
    </xf>
    <xf numFmtId="165" fontId="4" fillId="4" borderId="11" xfId="0" applyNumberFormat="1" applyFont="1" applyFill="1" applyBorder="1" applyAlignment="1">
      <alignment horizontal="right" vertical="center"/>
    </xf>
    <xf numFmtId="165" fontId="4" fillId="4" borderId="10" xfId="0" applyNumberFormat="1" applyFont="1" applyFill="1" applyBorder="1" applyAlignment="1">
      <alignment horizontal="right" vertical="center"/>
    </xf>
    <xf numFmtId="0" fontId="4" fillId="4" borderId="17" xfId="2" applyFont="1" applyFill="1" applyBorder="1" applyAlignment="1">
      <alignment horizontal="left"/>
    </xf>
    <xf numFmtId="0" fontId="4" fillId="0" borderId="16" xfId="2" applyFont="1" applyBorder="1"/>
    <xf numFmtId="0" fontId="4" fillId="0" borderId="17" xfId="2" applyFont="1" applyBorder="1"/>
    <xf numFmtId="0" fontId="4" fillId="4" borderId="17" xfId="2" applyFont="1" applyFill="1" applyBorder="1"/>
    <xf numFmtId="165" fontId="4" fillId="0" borderId="17" xfId="0" applyNumberFormat="1" applyFont="1" applyBorder="1" applyAlignment="1">
      <alignment horizontal="right" vertical="center"/>
    </xf>
    <xf numFmtId="165" fontId="4" fillId="4" borderId="17" xfId="0" applyNumberFormat="1" applyFont="1" applyFill="1" applyBorder="1" applyAlignment="1">
      <alignment horizontal="right" vertical="center"/>
    </xf>
    <xf numFmtId="165" fontId="4" fillId="4" borderId="16" xfId="0" applyNumberFormat="1" applyFont="1" applyFill="1" applyBorder="1" applyAlignment="1">
      <alignment horizontal="right" vertical="center"/>
    </xf>
    <xf numFmtId="165" fontId="4" fillId="0" borderId="0" xfId="0" applyNumberFormat="1" applyFont="1" applyAlignment="1">
      <alignment horizontal="right" vertical="center"/>
    </xf>
    <xf numFmtId="164" fontId="4" fillId="0" borderId="0" xfId="6" applyNumberFormat="1" applyFont="1" applyAlignment="1">
      <alignment horizontal="right" wrapText="1"/>
    </xf>
    <xf numFmtId="0" fontId="12" fillId="0" borderId="0" xfId="2" applyFont="1"/>
    <xf numFmtId="164" fontId="21" fillId="0" borderId="8" xfId="2" applyNumberFormat="1" applyFont="1" applyBorder="1" applyAlignment="1">
      <alignment horizontal="right" vertical="center"/>
    </xf>
    <xf numFmtId="164" fontId="21" fillId="0" borderId="4" xfId="2" applyNumberFormat="1" applyFont="1" applyBorder="1" applyAlignment="1">
      <alignment horizontal="right" vertical="center"/>
    </xf>
    <xf numFmtId="164" fontId="21" fillId="0" borderId="14" xfId="2" applyNumberFormat="1" applyFont="1" applyBorder="1" applyAlignment="1">
      <alignment horizontal="right" vertical="center"/>
    </xf>
    <xf numFmtId="164" fontId="21" fillId="0" borderId="28" xfId="2" applyNumberFormat="1" applyFont="1" applyBorder="1" applyAlignment="1">
      <alignment horizontal="right" vertical="center"/>
    </xf>
    <xf numFmtId="164" fontId="21" fillId="0" borderId="3" xfId="2" applyNumberFormat="1" applyFont="1" applyBorder="1" applyAlignment="1">
      <alignment horizontal="right" vertical="center"/>
    </xf>
    <xf numFmtId="164" fontId="21" fillId="0" borderId="7" xfId="2" applyNumberFormat="1" applyFont="1" applyBorder="1" applyAlignment="1">
      <alignment horizontal="right" vertical="center"/>
    </xf>
    <xf numFmtId="164" fontId="21" fillId="0" borderId="11" xfId="2" applyNumberFormat="1" applyFont="1" applyBorder="1" applyAlignment="1">
      <alignment horizontal="right" vertical="center"/>
    </xf>
    <xf numFmtId="164" fontId="21" fillId="0" borderId="10" xfId="2" applyNumberFormat="1" applyFont="1" applyBorder="1" applyAlignment="1">
      <alignment horizontal="right" vertical="center"/>
    </xf>
    <xf numFmtId="164" fontId="21" fillId="0" borderId="13" xfId="2" applyNumberFormat="1" applyFont="1" applyBorder="1" applyAlignment="1">
      <alignment horizontal="right" vertical="center"/>
    </xf>
    <xf numFmtId="164" fontId="21" fillId="0" borderId="21" xfId="2" applyNumberFormat="1" applyFont="1" applyBorder="1" applyAlignment="1">
      <alignment horizontal="right" vertical="center"/>
    </xf>
    <xf numFmtId="164" fontId="21" fillId="0" borderId="0" xfId="2" applyNumberFormat="1" applyFont="1" applyAlignment="1">
      <alignment horizontal="right" vertical="center"/>
    </xf>
    <xf numFmtId="0" fontId="27" fillId="0" borderId="0" xfId="2" applyFont="1" applyAlignment="1">
      <alignment vertical="center" wrapText="1"/>
    </xf>
    <xf numFmtId="164" fontId="21" fillId="0" borderId="6" xfId="2" applyNumberFormat="1" applyFont="1" applyBorder="1" applyAlignment="1">
      <alignment horizontal="right" vertical="center"/>
    </xf>
    <xf numFmtId="164" fontId="21" fillId="0" borderId="1" xfId="2" applyNumberFormat="1" applyFont="1" applyBorder="1" applyAlignment="1">
      <alignment horizontal="right" vertical="center"/>
    </xf>
    <xf numFmtId="164" fontId="21" fillId="0" borderId="4" xfId="2" applyNumberFormat="1" applyFont="1" applyBorder="1"/>
    <xf numFmtId="164" fontId="21" fillId="0" borderId="10" xfId="2" applyNumberFormat="1" applyFont="1" applyBorder="1"/>
    <xf numFmtId="164" fontId="21" fillId="0" borderId="10" xfId="2" applyNumberFormat="1" applyFont="1" applyBorder="1" applyAlignment="1">
      <alignment horizontal="right"/>
    </xf>
    <xf numFmtId="0" fontId="30" fillId="0" borderId="0" xfId="7" applyFont="1" applyFill="1" applyAlignment="1" applyProtection="1"/>
    <xf numFmtId="2" fontId="30" fillId="0" borderId="0" xfId="7" applyNumberFormat="1" applyFont="1" applyFill="1" applyAlignment="1" applyProtection="1">
      <alignment horizontal="left"/>
    </xf>
    <xf numFmtId="164" fontId="33" fillId="0" borderId="10" xfId="3" applyNumberFormat="1" applyFont="1" applyBorder="1"/>
    <xf numFmtId="0" fontId="30" fillId="0" borderId="0" xfId="7" applyFont="1" applyFill="1" applyBorder="1" applyAlignment="1" applyProtection="1"/>
    <xf numFmtId="1" fontId="21" fillId="0" borderId="10" xfId="3" applyNumberFormat="1" applyFont="1" applyBorder="1" applyAlignment="1">
      <alignment horizontal="right"/>
    </xf>
    <xf numFmtId="164" fontId="21" fillId="0" borderId="13" xfId="2" applyNumberFormat="1" applyFont="1" applyBorder="1"/>
    <xf numFmtId="1" fontId="21" fillId="0" borderId="7" xfId="3" applyNumberFormat="1" applyFont="1" applyBorder="1" applyAlignment="1">
      <alignment horizontal="right"/>
    </xf>
    <xf numFmtId="0" fontId="23" fillId="0" borderId="0" xfId="2" applyFont="1" applyAlignment="1">
      <alignment horizontal="center"/>
    </xf>
    <xf numFmtId="0" fontId="21" fillId="0" borderId="0" xfId="2" applyFont="1"/>
    <xf numFmtId="0" fontId="21" fillId="0" borderId="0" xfId="2" applyFont="1" applyAlignment="1">
      <alignment horizontal="center" vertical="center"/>
    </xf>
    <xf numFmtId="0" fontId="21" fillId="0" borderId="23" xfId="2" applyFont="1" applyBorder="1" applyAlignment="1">
      <alignment horizontal="right" vertical="center"/>
    </xf>
    <xf numFmtId="0" fontId="21" fillId="0" borderId="0" xfId="2" applyFont="1" applyAlignment="1">
      <alignment vertical="center"/>
    </xf>
    <xf numFmtId="2" fontId="26" fillId="0" borderId="0" xfId="2" applyNumberFormat="1" applyFont="1" applyAlignment="1">
      <alignment horizontal="right" vertical="center"/>
    </xf>
    <xf numFmtId="49" fontId="23" fillId="0" borderId="2" xfId="2" applyNumberFormat="1" applyFont="1" applyBorder="1" applyAlignment="1">
      <alignment horizontal="center" vertical="center" wrapText="1"/>
    </xf>
    <xf numFmtId="49" fontId="23" fillId="0" borderId="20" xfId="2" applyNumberFormat="1" applyFont="1" applyBorder="1" applyAlignment="1">
      <alignment horizontal="center" vertical="center" wrapText="1"/>
    </xf>
    <xf numFmtId="49" fontId="23" fillId="0" borderId="20" xfId="2" applyNumberFormat="1" applyFont="1" applyBorder="1" applyAlignment="1">
      <alignment vertical="center" wrapText="1"/>
    </xf>
    <xf numFmtId="49" fontId="23" fillId="0" borderId="1" xfId="2" applyNumberFormat="1" applyFont="1" applyBorder="1" applyAlignment="1">
      <alignment vertical="center" wrapText="1"/>
    </xf>
    <xf numFmtId="0" fontId="23" fillId="0" borderId="0" xfId="2" applyFont="1"/>
    <xf numFmtId="49" fontId="23" fillId="0" borderId="29" xfId="2" applyNumberFormat="1" applyFont="1" applyBorder="1" applyAlignment="1">
      <alignment vertical="center" wrapText="1"/>
    </xf>
    <xf numFmtId="49" fontId="23" fillId="0" borderId="3" xfId="2" applyNumberFormat="1" applyFont="1" applyBorder="1" applyAlignment="1">
      <alignment horizontal="center" vertical="center" wrapText="1"/>
    </xf>
    <xf numFmtId="49" fontId="23" fillId="0" borderId="23" xfId="2" applyNumberFormat="1" applyFont="1" applyBorder="1" applyAlignment="1">
      <alignment horizontal="center" vertical="center" wrapText="1"/>
    </xf>
    <xf numFmtId="0" fontId="27" fillId="0" borderId="3" xfId="2" applyFont="1" applyBorder="1" applyAlignment="1">
      <alignment horizontal="center" vertical="center" wrapText="1"/>
    </xf>
    <xf numFmtId="0" fontId="27" fillId="0" borderId="3" xfId="3" quotePrefix="1" applyFont="1" applyBorder="1" applyAlignment="1">
      <alignment horizontal="center" vertical="center" wrapText="1"/>
    </xf>
    <xf numFmtId="0" fontId="27" fillId="0" borderId="2" xfId="3" quotePrefix="1" applyFont="1" applyBorder="1" applyAlignment="1">
      <alignment horizontal="center" vertical="center" wrapText="1"/>
    </xf>
    <xf numFmtId="0" fontId="25" fillId="0" borderId="1" xfId="2" applyFont="1" applyBorder="1" applyAlignment="1">
      <alignment horizontal="center" vertical="center" wrapText="1"/>
    </xf>
    <xf numFmtId="0" fontId="25" fillId="0" borderId="3" xfId="2" applyFont="1" applyBorder="1" applyAlignment="1">
      <alignment horizontal="center" vertical="center" wrapText="1"/>
    </xf>
    <xf numFmtId="0" fontId="27" fillId="0" borderId="20" xfId="3" quotePrefix="1" applyFont="1" applyBorder="1" applyAlignment="1">
      <alignment horizontal="center" vertical="center" wrapText="1"/>
    </xf>
    <xf numFmtId="0" fontId="25" fillId="0" borderId="20" xfId="2" applyFont="1" applyBorder="1" applyAlignment="1">
      <alignment horizontal="center" vertical="center" wrapText="1"/>
    </xf>
    <xf numFmtId="0" fontId="21" fillId="0" borderId="4" xfId="2" applyFont="1" applyBorder="1" applyAlignment="1">
      <alignment horizontal="center"/>
    </xf>
    <xf numFmtId="0" fontId="21" fillId="0" borderId="4" xfId="2" applyFont="1" applyBorder="1"/>
    <xf numFmtId="4" fontId="21" fillId="0" borderId="4" xfId="2" applyNumberFormat="1" applyFont="1" applyBorder="1"/>
    <xf numFmtId="4" fontId="21" fillId="0" borderId="32" xfId="2" applyNumberFormat="1" applyFont="1" applyBorder="1"/>
    <xf numFmtId="4" fontId="21" fillId="0" borderId="5" xfId="2" applyNumberFormat="1" applyFont="1" applyBorder="1"/>
    <xf numFmtId="4" fontId="21" fillId="0" borderId="30" xfId="2" applyNumberFormat="1" applyFont="1" applyBorder="1"/>
    <xf numFmtId="4" fontId="21" fillId="0" borderId="22" xfId="2" applyNumberFormat="1" applyFont="1" applyBorder="1"/>
    <xf numFmtId="2" fontId="21" fillId="0" borderId="4" xfId="2" applyNumberFormat="1" applyFont="1" applyBorder="1"/>
    <xf numFmtId="0" fontId="1" fillId="0" borderId="0" xfId="2"/>
    <xf numFmtId="0" fontId="21" fillId="0" borderId="10" xfId="2" applyFont="1" applyBorder="1" applyAlignment="1">
      <alignment horizontal="center"/>
    </xf>
    <xf numFmtId="0" fontId="21" fillId="0" borderId="10" xfId="2" applyFont="1" applyBorder="1"/>
    <xf numFmtId="4" fontId="21" fillId="0" borderId="10" xfId="2" applyNumberFormat="1" applyFont="1" applyBorder="1"/>
    <xf numFmtId="4" fontId="21" fillId="0" borderId="26" xfId="2" applyNumberFormat="1" applyFont="1" applyBorder="1"/>
    <xf numFmtId="4" fontId="21" fillId="0" borderId="11" xfId="2" applyNumberFormat="1" applyFont="1" applyBorder="1"/>
    <xf numFmtId="4" fontId="21" fillId="0" borderId="12" xfId="2" applyNumberFormat="1" applyFont="1" applyBorder="1"/>
    <xf numFmtId="2" fontId="21" fillId="0" borderId="10" xfId="2" applyNumberFormat="1" applyFont="1" applyBorder="1"/>
    <xf numFmtId="4" fontId="29" fillId="0" borderId="12" xfId="2" applyNumberFormat="1" applyFont="1" applyBorder="1"/>
    <xf numFmtId="4" fontId="29" fillId="0" borderId="12" xfId="2" applyNumberFormat="1" applyFont="1" applyBorder="1" applyAlignment="1">
      <alignment horizontal="left"/>
    </xf>
    <xf numFmtId="0" fontId="21" fillId="0" borderId="13" xfId="2" applyFont="1" applyBorder="1" applyAlignment="1">
      <alignment horizontal="center"/>
    </xf>
    <xf numFmtId="0" fontId="21" fillId="0" borderId="13" xfId="2" applyFont="1" applyBorder="1"/>
    <xf numFmtId="4" fontId="21" fillId="0" borderId="13" xfId="2" applyNumberFormat="1" applyFont="1" applyBorder="1"/>
    <xf numFmtId="4" fontId="21" fillId="0" borderId="27" xfId="2" applyNumberFormat="1" applyFont="1" applyBorder="1"/>
    <xf numFmtId="4" fontId="21" fillId="0" borderId="14" xfId="2" applyNumberFormat="1" applyFont="1" applyBorder="1"/>
    <xf numFmtId="4" fontId="29" fillId="0" borderId="15" xfId="2" applyNumberFormat="1" applyFont="1" applyBorder="1" applyAlignment="1">
      <alignment horizontal="left"/>
    </xf>
    <xf numFmtId="4" fontId="21" fillId="0" borderId="21" xfId="2" applyNumberFormat="1" applyFont="1" applyBorder="1"/>
    <xf numFmtId="2" fontId="21" fillId="0" borderId="13" xfId="2" applyNumberFormat="1" applyFont="1" applyBorder="1"/>
    <xf numFmtId="0" fontId="21" fillId="0" borderId="7" xfId="2" applyFont="1" applyBorder="1" applyAlignment="1">
      <alignment horizontal="center"/>
    </xf>
    <xf numFmtId="0" fontId="21" fillId="0" borderId="7" xfId="2" applyFont="1" applyBorder="1"/>
    <xf numFmtId="0" fontId="29" fillId="0" borderId="0" xfId="2" applyFont="1" applyAlignment="1">
      <alignment horizontal="right"/>
    </xf>
    <xf numFmtId="0" fontId="21" fillId="0" borderId="0" xfId="2" applyFont="1" applyAlignment="1">
      <alignment horizontal="left"/>
    </xf>
    <xf numFmtId="0" fontId="21" fillId="0" borderId="33" xfId="2" applyFont="1" applyBorder="1"/>
    <xf numFmtId="0" fontId="26" fillId="0" borderId="0" xfId="2" applyFont="1"/>
    <xf numFmtId="0" fontId="21" fillId="0" borderId="0" xfId="2" applyFont="1" applyAlignment="1">
      <alignment horizontal="center"/>
    </xf>
    <xf numFmtId="0" fontId="26" fillId="0" borderId="0" xfId="2" applyFont="1" applyAlignment="1">
      <alignment horizontal="left"/>
    </xf>
    <xf numFmtId="0" fontId="21" fillId="0" borderId="0" xfId="2" applyFont="1" applyAlignment="1">
      <alignment horizontal="right"/>
    </xf>
    <xf numFmtId="2" fontId="21" fillId="0" borderId="0" xfId="2" applyNumberFormat="1" applyFont="1"/>
    <xf numFmtId="2" fontId="21" fillId="0" borderId="0" xfId="2" applyNumberFormat="1" applyFont="1" applyAlignment="1">
      <alignment horizontal="right"/>
    </xf>
    <xf numFmtId="1" fontId="23" fillId="0" borderId="2" xfId="2" applyNumberFormat="1" applyFont="1" applyBorder="1" applyAlignment="1">
      <alignment horizontal="center" vertical="center" wrapText="1"/>
    </xf>
    <xf numFmtId="1" fontId="23" fillId="0" borderId="3" xfId="2" applyNumberFormat="1" applyFont="1" applyBorder="1" applyAlignment="1">
      <alignment horizontal="center" vertical="center" wrapText="1"/>
    </xf>
    <xf numFmtId="0" fontId="21" fillId="0" borderId="4" xfId="2" applyFont="1" applyBorder="1" applyAlignment="1">
      <alignment horizontal="left"/>
    </xf>
    <xf numFmtId="0" fontId="21" fillId="0" borderId="7" xfId="2" applyFont="1" applyBorder="1" applyAlignment="1">
      <alignment horizontal="left"/>
    </xf>
    <xf numFmtId="0" fontId="21" fillId="0" borderId="21" xfId="2" applyFont="1" applyBorder="1" applyAlignment="1">
      <alignment horizontal="center"/>
    </xf>
    <xf numFmtId="0" fontId="21" fillId="0" borderId="21" xfId="2" applyFont="1" applyBorder="1" applyAlignment="1">
      <alignment horizontal="left"/>
    </xf>
    <xf numFmtId="0" fontId="21" fillId="0" borderId="10" xfId="2" applyFont="1" applyBorder="1" applyAlignment="1">
      <alignment horizontal="left"/>
    </xf>
    <xf numFmtId="0" fontId="21" fillId="0" borderId="13" xfId="2" applyFont="1" applyBorder="1" applyAlignment="1">
      <alignment horizontal="left"/>
    </xf>
    <xf numFmtId="0" fontId="21" fillId="0" borderId="0" xfId="2" applyFont="1" applyAlignment="1">
      <alignment horizontal="right" vertical="center"/>
    </xf>
    <xf numFmtId="2" fontId="21" fillId="0" borderId="0" xfId="2" applyNumberFormat="1" applyFont="1" applyAlignment="1">
      <alignment vertical="center"/>
    </xf>
    <xf numFmtId="0" fontId="26" fillId="0" borderId="0" xfId="2" applyFont="1" applyAlignment="1">
      <alignment vertical="center"/>
    </xf>
    <xf numFmtId="0" fontId="23" fillId="0" borderId="0" xfId="2" applyFont="1" applyAlignment="1">
      <alignment horizontal="center" vertical="center" wrapText="1"/>
    </xf>
    <xf numFmtId="0" fontId="21" fillId="0" borderId="0" xfId="2" applyFont="1" applyAlignment="1">
      <alignment horizontal="center" wrapText="1"/>
    </xf>
    <xf numFmtId="2" fontId="26" fillId="0" borderId="0" xfId="2" applyNumberFormat="1" applyFont="1"/>
    <xf numFmtId="0" fontId="21" fillId="0" borderId="23" xfId="2" applyFont="1" applyBorder="1" applyAlignment="1">
      <alignment horizontal="right"/>
    </xf>
    <xf numFmtId="2" fontId="21" fillId="0" borderId="23" xfId="2" applyNumberFormat="1" applyFont="1" applyBorder="1"/>
    <xf numFmtId="2" fontId="21" fillId="0" borderId="23" xfId="2" applyNumberFormat="1" applyFont="1" applyBorder="1" applyAlignment="1">
      <alignment horizontal="right"/>
    </xf>
    <xf numFmtId="164" fontId="21" fillId="0" borderId="0" xfId="2" applyNumberFormat="1" applyFont="1"/>
    <xf numFmtId="0" fontId="23" fillId="0" borderId="3" xfId="2" applyFont="1" applyBorder="1" applyAlignment="1">
      <alignment horizontal="center" vertical="center" wrapText="1"/>
    </xf>
    <xf numFmtId="2" fontId="23" fillId="0" borderId="20" xfId="2" applyNumberFormat="1" applyFont="1" applyBorder="1" applyAlignment="1">
      <alignment vertical="center" wrapText="1"/>
    </xf>
    <xf numFmtId="2" fontId="23" fillId="0" borderId="1" xfId="2" applyNumberFormat="1" applyFont="1" applyBorder="1" applyAlignment="1">
      <alignment vertical="center" wrapText="1"/>
    </xf>
    <xf numFmtId="1" fontId="23" fillId="0" borderId="20" xfId="2" applyNumberFormat="1" applyFont="1" applyBorder="1" applyAlignment="1">
      <alignment horizontal="center" vertical="center" wrapText="1"/>
    </xf>
    <xf numFmtId="0" fontId="27" fillId="0" borderId="3" xfId="3" quotePrefix="1" applyFont="1" applyBorder="1" applyAlignment="1">
      <alignment horizontal="center" wrapText="1"/>
    </xf>
    <xf numFmtId="0" fontId="27" fillId="0" borderId="2" xfId="3" quotePrefix="1" applyFont="1" applyBorder="1" applyAlignment="1">
      <alignment horizontal="center" wrapText="1"/>
    </xf>
    <xf numFmtId="0" fontId="27" fillId="0" borderId="3" xfId="2" quotePrefix="1" applyFont="1" applyBorder="1" applyAlignment="1">
      <alignment horizontal="center" wrapText="1"/>
    </xf>
    <xf numFmtId="1" fontId="25" fillId="0" borderId="20" xfId="2" applyNumberFormat="1" applyFont="1" applyBorder="1" applyAlignment="1">
      <alignment horizontal="center" vertical="center" wrapText="1"/>
    </xf>
    <xf numFmtId="1" fontId="25" fillId="0" borderId="3" xfId="2" applyNumberFormat="1" applyFont="1" applyBorder="1" applyAlignment="1">
      <alignment horizontal="center" vertical="center" wrapText="1"/>
    </xf>
    <xf numFmtId="164" fontId="21" fillId="0" borderId="7" xfId="4" applyNumberFormat="1" applyFont="1" applyBorder="1" applyAlignment="1">
      <alignment horizontal="center" vertical="center"/>
    </xf>
    <xf numFmtId="164" fontId="21" fillId="0" borderId="7" xfId="4" applyNumberFormat="1" applyFont="1" applyBorder="1" applyAlignment="1">
      <alignment horizontal="left"/>
    </xf>
    <xf numFmtId="164" fontId="21" fillId="0" borderId="8" xfId="4" applyNumberFormat="1" applyFont="1" applyBorder="1" applyAlignment="1">
      <alignment horizontal="right" vertical="center"/>
    </xf>
    <xf numFmtId="164" fontId="21" fillId="0" borderId="8" xfId="4" applyNumberFormat="1" applyFont="1" applyBorder="1" applyAlignment="1">
      <alignment horizontal="right"/>
    </xf>
    <xf numFmtId="164" fontId="21" fillId="0" borderId="7" xfId="4" applyNumberFormat="1" applyFont="1" applyBorder="1" applyAlignment="1">
      <alignment horizontal="right"/>
    </xf>
    <xf numFmtId="164" fontId="21" fillId="0" borderId="7" xfId="2" applyNumberFormat="1" applyFont="1" applyBorder="1" applyAlignment="1">
      <alignment horizontal="right"/>
    </xf>
    <xf numFmtId="164" fontId="21" fillId="0" borderId="25" xfId="4" applyNumberFormat="1" applyFont="1" applyBorder="1" applyAlignment="1">
      <alignment horizontal="right"/>
    </xf>
    <xf numFmtId="164" fontId="21" fillId="0" borderId="7" xfId="4" applyNumberFormat="1" applyFont="1" applyBorder="1" applyAlignment="1">
      <alignment horizontal="right" vertical="center"/>
    </xf>
    <xf numFmtId="164" fontId="21" fillId="0" borderId="10" xfId="4" applyNumberFormat="1" applyFont="1" applyBorder="1" applyAlignment="1">
      <alignment horizontal="right"/>
    </xf>
    <xf numFmtId="164" fontId="21" fillId="0" borderId="11" xfId="4" applyNumberFormat="1" applyFont="1" applyBorder="1" applyAlignment="1">
      <alignment horizontal="right"/>
    </xf>
    <xf numFmtId="164" fontId="21" fillId="0" borderId="26" xfId="4" applyNumberFormat="1" applyFont="1" applyBorder="1" applyAlignment="1">
      <alignment horizontal="right"/>
    </xf>
    <xf numFmtId="164" fontId="21" fillId="0" borderId="10" xfId="4" applyNumberFormat="1" applyFont="1" applyBorder="1" applyAlignment="1">
      <alignment horizontal="center" vertical="center"/>
    </xf>
    <xf numFmtId="164" fontId="21" fillId="0" borderId="10" xfId="4" applyNumberFormat="1" applyFont="1" applyBorder="1" applyAlignment="1">
      <alignment horizontal="left"/>
    </xf>
    <xf numFmtId="164" fontId="21" fillId="0" borderId="11" xfId="4" applyNumberFormat="1" applyFont="1" applyBorder="1" applyAlignment="1">
      <alignment horizontal="right" vertical="center"/>
    </xf>
    <xf numFmtId="164" fontId="21" fillId="0" borderId="10" xfId="4" applyNumberFormat="1" applyFont="1" applyBorder="1" applyAlignment="1">
      <alignment horizontal="right" vertical="center"/>
    </xf>
    <xf numFmtId="164" fontId="21" fillId="0" borderId="10" xfId="4" applyNumberFormat="1" applyFont="1" applyBorder="1" applyAlignment="1">
      <alignment horizontal="center" vertical="center" wrapText="1"/>
    </xf>
    <xf numFmtId="164" fontId="21" fillId="0" borderId="12" xfId="4" applyNumberFormat="1" applyFont="1" applyBorder="1" applyAlignment="1">
      <alignment horizontal="right"/>
    </xf>
    <xf numFmtId="164" fontId="21" fillId="0" borderId="11" xfId="2" applyNumberFormat="1" applyFont="1" applyBorder="1" applyAlignment="1">
      <alignment horizontal="right"/>
    </xf>
    <xf numFmtId="164" fontId="21" fillId="0" borderId="13" xfId="4" applyNumberFormat="1" applyFont="1" applyBorder="1" applyAlignment="1">
      <alignment horizontal="center" vertical="center"/>
    </xf>
    <xf numFmtId="164" fontId="21" fillId="0" borderId="13" xfId="4" applyNumberFormat="1" applyFont="1" applyBorder="1" applyAlignment="1">
      <alignment horizontal="left"/>
    </xf>
    <xf numFmtId="164" fontId="21" fillId="0" borderId="13" xfId="4" applyNumberFormat="1" applyFont="1" applyBorder="1" applyAlignment="1">
      <alignment horizontal="right" vertical="center"/>
    </xf>
    <xf numFmtId="164" fontId="21" fillId="0" borderId="14" xfId="4" applyNumberFormat="1" applyFont="1" applyBorder="1" applyAlignment="1">
      <alignment horizontal="right"/>
    </xf>
    <xf numFmtId="164" fontId="21" fillId="0" borderId="13" xfId="4" applyNumberFormat="1" applyFont="1" applyBorder="1" applyAlignment="1">
      <alignment horizontal="right"/>
    </xf>
    <xf numFmtId="164" fontId="21" fillId="0" borderId="13" xfId="2" applyNumberFormat="1" applyFont="1" applyBorder="1" applyAlignment="1">
      <alignment horizontal="right"/>
    </xf>
    <xf numFmtId="164" fontId="21" fillId="0" borderId="27" xfId="4" applyNumberFormat="1" applyFont="1" applyBorder="1" applyAlignment="1">
      <alignment horizontal="right"/>
    </xf>
    <xf numFmtId="164" fontId="21" fillId="0" borderId="8" xfId="2" applyNumberFormat="1" applyFont="1" applyBorder="1" applyAlignment="1">
      <alignment horizontal="center"/>
    </xf>
    <xf numFmtId="164" fontId="21" fillId="0" borderId="8" xfId="4" applyNumberFormat="1" applyFont="1" applyBorder="1" applyAlignment="1">
      <alignment horizontal="center"/>
    </xf>
    <xf numFmtId="164" fontId="21" fillId="0" borderId="7" xfId="4" applyNumberFormat="1" applyFont="1" applyBorder="1"/>
    <xf numFmtId="164" fontId="21" fillId="0" borderId="11" xfId="2" applyNumberFormat="1" applyFont="1" applyBorder="1" applyAlignment="1">
      <alignment horizontal="center"/>
    </xf>
    <xf numFmtId="164" fontId="21" fillId="0" borderId="11" xfId="4" applyNumberFormat="1" applyFont="1" applyBorder="1" applyAlignment="1">
      <alignment horizontal="center"/>
    </xf>
    <xf numFmtId="164" fontId="21" fillId="0" borderId="10" xfId="4" applyNumberFormat="1" applyFont="1" applyBorder="1"/>
    <xf numFmtId="0" fontId="21" fillId="0" borderId="33" xfId="2" applyFont="1" applyBorder="1" applyAlignment="1">
      <alignment horizontal="right"/>
    </xf>
    <xf numFmtId="164" fontId="21" fillId="0" borderId="33" xfId="4" applyNumberFormat="1" applyFont="1" applyBorder="1"/>
    <xf numFmtId="164" fontId="21" fillId="0" borderId="33" xfId="2" applyNumberFormat="1" applyFont="1" applyBorder="1" applyAlignment="1">
      <alignment horizontal="center"/>
    </xf>
    <xf numFmtId="0" fontId="21" fillId="0" borderId="33" xfId="2" applyFont="1" applyBorder="1" applyAlignment="1">
      <alignment horizontal="center"/>
    </xf>
    <xf numFmtId="164" fontId="21" fillId="0" borderId="33" xfId="4" applyNumberFormat="1" applyFont="1" applyBorder="1" applyAlignment="1">
      <alignment horizontal="center"/>
    </xf>
    <xf numFmtId="2" fontId="26" fillId="0" borderId="0" xfId="2" applyNumberFormat="1" applyFont="1" applyAlignment="1">
      <alignment horizontal="left"/>
    </xf>
    <xf numFmtId="0" fontId="26" fillId="0" borderId="0" xfId="2" applyFont="1" applyAlignment="1">
      <alignment horizontal="left" vertical="center"/>
    </xf>
    <xf numFmtId="2" fontId="21" fillId="0" borderId="0" xfId="2" applyNumberFormat="1" applyFont="1" applyAlignment="1">
      <alignment horizontal="left"/>
    </xf>
    <xf numFmtId="164" fontId="21" fillId="0" borderId="0" xfId="2" applyNumberFormat="1" applyFont="1" applyAlignment="1">
      <alignment horizontal="left"/>
    </xf>
    <xf numFmtId="0" fontId="23" fillId="0" borderId="0" xfId="2" applyFont="1" applyAlignment="1">
      <alignment vertical="center"/>
    </xf>
    <xf numFmtId="0" fontId="28" fillId="0" borderId="0" xfId="0" applyFont="1"/>
    <xf numFmtId="0" fontId="23" fillId="0" borderId="23" xfId="2" applyFont="1" applyBorder="1" applyAlignment="1">
      <alignment horizontal="center" vertical="center" wrapText="1"/>
    </xf>
    <xf numFmtId="0" fontId="26" fillId="0" borderId="0" xfId="2" applyFont="1" applyAlignment="1">
      <alignment horizontal="right" vertical="center"/>
    </xf>
    <xf numFmtId="0" fontId="26" fillId="0" borderId="0" xfId="2" applyFont="1" applyAlignment="1">
      <alignment horizontal="right"/>
    </xf>
    <xf numFmtId="0" fontId="23" fillId="0" borderId="2" xfId="2" applyFont="1" applyBorder="1" applyAlignment="1">
      <alignment horizontal="center" vertical="center"/>
    </xf>
    <xf numFmtId="0" fontId="23" fillId="0" borderId="20" xfId="2" applyFont="1" applyBorder="1" applyAlignment="1">
      <alignment horizontal="center" vertical="center"/>
    </xf>
    <xf numFmtId="0" fontId="23" fillId="0" borderId="20" xfId="2" applyFont="1" applyBorder="1" applyAlignment="1">
      <alignment vertical="center"/>
    </xf>
    <xf numFmtId="0" fontId="23" fillId="0" borderId="1" xfId="2" applyFont="1" applyBorder="1" applyAlignment="1">
      <alignment vertical="center"/>
    </xf>
    <xf numFmtId="0" fontId="28" fillId="0" borderId="0" xfId="0" applyFont="1" applyAlignment="1">
      <alignment vertical="center"/>
    </xf>
    <xf numFmtId="0" fontId="21" fillId="0" borderId="7" xfId="3" applyFont="1" applyBorder="1" applyAlignment="1">
      <alignment horizontal="center"/>
    </xf>
    <xf numFmtId="164" fontId="21" fillId="0" borderId="7" xfId="5" applyNumberFormat="1" applyFont="1" applyBorder="1" applyAlignment="1">
      <alignment horizontal="left"/>
    </xf>
    <xf numFmtId="164" fontId="21" fillId="0" borderId="8" xfId="2" applyNumberFormat="1" applyFont="1" applyBorder="1"/>
    <xf numFmtId="0" fontId="21" fillId="0" borderId="8" xfId="2" applyFont="1" applyBorder="1"/>
    <xf numFmtId="164" fontId="21" fillId="0" borderId="7" xfId="2" applyNumberFormat="1" applyFont="1" applyBorder="1"/>
    <xf numFmtId="164" fontId="21" fillId="0" borderId="25" xfId="2" applyNumberFormat="1" applyFont="1" applyBorder="1"/>
    <xf numFmtId="164" fontId="21" fillId="0" borderId="25" xfId="2" applyNumberFormat="1" applyFont="1" applyBorder="1" applyAlignment="1">
      <alignment horizontal="center"/>
    </xf>
    <xf numFmtId="164" fontId="21" fillId="0" borderId="7" xfId="2" applyNumberFormat="1" applyFont="1" applyBorder="1" applyAlignment="1">
      <alignment horizontal="center"/>
    </xf>
    <xf numFmtId="49" fontId="21" fillId="0" borderId="11" xfId="2" applyNumberFormat="1" applyFont="1" applyBorder="1" applyAlignment="1">
      <alignment horizontal="right"/>
    </xf>
    <xf numFmtId="0" fontId="21" fillId="0" borderId="11" xfId="2" applyFont="1" applyBorder="1"/>
    <xf numFmtId="164" fontId="21" fillId="0" borderId="26" xfId="2" applyNumberFormat="1" applyFont="1" applyBorder="1"/>
    <xf numFmtId="164" fontId="21" fillId="0" borderId="11" xfId="2" applyNumberFormat="1" applyFont="1" applyBorder="1"/>
    <xf numFmtId="164" fontId="21" fillId="0" borderId="26" xfId="2" applyNumberFormat="1" applyFont="1" applyBorder="1" applyAlignment="1">
      <alignment horizontal="center"/>
    </xf>
    <xf numFmtId="164" fontId="21" fillId="0" borderId="10" xfId="2" applyNumberFormat="1" applyFont="1" applyBorder="1" applyAlignment="1">
      <alignment horizontal="center"/>
    </xf>
    <xf numFmtId="0" fontId="21" fillId="0" borderId="10" xfId="3" applyFont="1" applyBorder="1" applyAlignment="1">
      <alignment horizontal="center"/>
    </xf>
    <xf numFmtId="164" fontId="21" fillId="0" borderId="10" xfId="5" applyNumberFormat="1" applyFont="1" applyBorder="1" applyAlignment="1">
      <alignment horizontal="left"/>
    </xf>
    <xf numFmtId="0" fontId="21" fillId="0" borderId="10" xfId="5" applyFont="1" applyBorder="1" applyAlignment="1">
      <alignment horizontal="left"/>
    </xf>
    <xf numFmtId="0" fontId="21" fillId="0" borderId="10" xfId="0" applyFont="1" applyBorder="1"/>
    <xf numFmtId="0" fontId="21" fillId="0" borderId="10" xfId="3" applyFont="1" applyBorder="1" applyAlignment="1">
      <alignment horizontal="center" vertical="center"/>
    </xf>
    <xf numFmtId="0" fontId="21" fillId="0" borderId="10" xfId="5" applyFont="1" applyBorder="1" applyAlignment="1">
      <alignment horizontal="left" vertical="center"/>
    </xf>
    <xf numFmtId="0" fontId="21" fillId="0" borderId="13" xfId="3" applyFont="1" applyBorder="1" applyAlignment="1">
      <alignment horizontal="center"/>
    </xf>
    <xf numFmtId="0" fontId="21" fillId="0" borderId="13" xfId="5" applyFont="1" applyBorder="1" applyAlignment="1">
      <alignment horizontal="left"/>
    </xf>
    <xf numFmtId="164" fontId="21" fillId="0" borderId="14" xfId="2" applyNumberFormat="1" applyFont="1" applyBorder="1"/>
    <xf numFmtId="0" fontId="21" fillId="0" borderId="14" xfId="2" applyFont="1" applyBorder="1"/>
    <xf numFmtId="164" fontId="21" fillId="0" borderId="27" xfId="2" applyNumberFormat="1" applyFont="1" applyBorder="1"/>
    <xf numFmtId="164" fontId="21" fillId="0" borderId="27" xfId="2" applyNumberFormat="1" applyFont="1" applyBorder="1" applyAlignment="1">
      <alignment horizontal="center"/>
    </xf>
    <xf numFmtId="164" fontId="21" fillId="0" borderId="14" xfId="2" applyNumberFormat="1" applyFont="1" applyBorder="1" applyAlignment="1">
      <alignment horizontal="center"/>
    </xf>
    <xf numFmtId="164" fontId="21" fillId="0" borderId="13" xfId="2" applyNumberFormat="1" applyFont="1" applyBorder="1" applyAlignment="1">
      <alignment horizontal="center"/>
    </xf>
    <xf numFmtId="0" fontId="23" fillId="0" borderId="0" xfId="2" applyFont="1" applyAlignment="1">
      <alignment vertical="center" wrapText="1"/>
    </xf>
    <xf numFmtId="1" fontId="23" fillId="0" borderId="1" xfId="2" applyNumberFormat="1" applyFont="1" applyBorder="1" applyAlignment="1">
      <alignment horizontal="center" vertical="center" wrapText="1"/>
    </xf>
    <xf numFmtId="164" fontId="21" fillId="0" borderId="25" xfId="2" applyNumberFormat="1" applyFont="1" applyBorder="1" applyAlignment="1">
      <alignment horizontal="center" vertical="center"/>
    </xf>
    <xf numFmtId="164" fontId="21" fillId="0" borderId="8" xfId="2" applyNumberFormat="1" applyFont="1" applyBorder="1" applyAlignment="1">
      <alignment horizontal="center" vertical="center"/>
    </xf>
    <xf numFmtId="164" fontId="21" fillId="0" borderId="7" xfId="2" applyNumberFormat="1" applyFont="1" applyBorder="1" applyAlignment="1">
      <alignment horizontal="center" vertical="center"/>
    </xf>
    <xf numFmtId="164" fontId="21" fillId="0" borderId="26" xfId="2" applyNumberFormat="1" applyFont="1" applyBorder="1" applyAlignment="1">
      <alignment horizontal="center" vertical="center"/>
    </xf>
    <xf numFmtId="164" fontId="21" fillId="0" borderId="11" xfId="2" applyNumberFormat="1" applyFont="1" applyBorder="1" applyAlignment="1">
      <alignment horizontal="center" vertical="center"/>
    </xf>
    <xf numFmtId="164" fontId="21" fillId="0" borderId="4" xfId="2" applyNumberFormat="1" applyFont="1" applyBorder="1" applyAlignment="1">
      <alignment horizontal="center" vertical="center"/>
    </xf>
    <xf numFmtId="164" fontId="21" fillId="0" borderId="10" xfId="2" applyNumberFormat="1" applyFont="1" applyBorder="1" applyAlignment="1">
      <alignment horizontal="center" vertical="center"/>
    </xf>
    <xf numFmtId="164" fontId="21" fillId="0" borderId="10" xfId="5" applyNumberFormat="1" applyFont="1" applyBorder="1" applyAlignment="1">
      <alignment horizontal="center"/>
    </xf>
    <xf numFmtId="0" fontId="21" fillId="0" borderId="16" xfId="5" applyFont="1" applyBorder="1" applyAlignment="1">
      <alignment horizontal="left"/>
    </xf>
    <xf numFmtId="164" fontId="21" fillId="0" borderId="13" xfId="5" applyNumberFormat="1" applyFont="1" applyBorder="1" applyAlignment="1">
      <alignment horizontal="center"/>
    </xf>
    <xf numFmtId="164" fontId="21" fillId="0" borderId="27" xfId="2" applyNumberFormat="1" applyFont="1" applyBorder="1" applyAlignment="1">
      <alignment horizontal="center" vertical="center"/>
    </xf>
    <xf numFmtId="164" fontId="21" fillId="0" borderId="14" xfId="2" applyNumberFormat="1" applyFont="1" applyBorder="1" applyAlignment="1">
      <alignment horizontal="center" vertical="center"/>
    </xf>
    <xf numFmtId="164" fontId="21" fillId="0" borderId="13" xfId="2" applyNumberFormat="1" applyFont="1" applyBorder="1" applyAlignment="1">
      <alignment horizontal="center" vertical="center"/>
    </xf>
    <xf numFmtId="164" fontId="21" fillId="0" borderId="11" xfId="5" applyNumberFormat="1" applyFont="1" applyBorder="1" applyAlignment="1">
      <alignment horizontal="left"/>
    </xf>
    <xf numFmtId="0" fontId="21" fillId="0" borderId="11" xfId="5" applyFont="1" applyBorder="1" applyAlignment="1">
      <alignment horizontal="left"/>
    </xf>
    <xf numFmtId="0" fontId="21" fillId="0" borderId="14" xfId="5" applyFont="1" applyBorder="1" applyAlignment="1">
      <alignment horizontal="left"/>
    </xf>
    <xf numFmtId="0" fontId="27" fillId="0" borderId="0" xfId="2" applyFont="1" applyAlignment="1">
      <alignment horizontal="left"/>
    </xf>
    <xf numFmtId="0" fontId="23" fillId="0" borderId="20" xfId="2" applyFont="1" applyBorder="1"/>
    <xf numFmtId="0" fontId="23" fillId="0" borderId="1" xfId="2" applyFont="1" applyBorder="1"/>
    <xf numFmtId="0" fontId="27" fillId="0" borderId="1" xfId="2" applyFont="1" applyBorder="1" applyAlignment="1">
      <alignment horizontal="center" vertical="center" wrapText="1"/>
    </xf>
    <xf numFmtId="0" fontId="31" fillId="0" borderId="0" xfId="0" applyFont="1"/>
    <xf numFmtId="164" fontId="21" fillId="0" borderId="8" xfId="2" applyNumberFormat="1" applyFont="1" applyBorder="1" applyAlignment="1">
      <alignment horizontal="right"/>
    </xf>
    <xf numFmtId="164" fontId="21" fillId="0" borderId="25" xfId="2" applyNumberFormat="1" applyFont="1" applyBorder="1" applyAlignment="1">
      <alignment horizontal="right"/>
    </xf>
    <xf numFmtId="164" fontId="21" fillId="0" borderId="26" xfId="2" applyNumberFormat="1" applyFont="1" applyBorder="1" applyAlignment="1">
      <alignment horizontal="right"/>
    </xf>
    <xf numFmtId="164" fontId="21" fillId="0" borderId="14" xfId="2" applyNumberFormat="1" applyFont="1" applyBorder="1" applyAlignment="1">
      <alignment horizontal="right"/>
    </xf>
    <xf numFmtId="164" fontId="21" fillId="0" borderId="27" xfId="2" applyNumberFormat="1" applyFont="1" applyBorder="1" applyAlignment="1">
      <alignment horizontal="right"/>
    </xf>
    <xf numFmtId="164" fontId="28" fillId="0" borderId="0" xfId="0" applyNumberFormat="1" applyFont="1"/>
    <xf numFmtId="0" fontId="26" fillId="0" borderId="0" xfId="5" applyFont="1" applyAlignment="1">
      <alignment horizontal="right"/>
    </xf>
    <xf numFmtId="0" fontId="26" fillId="0" borderId="0" xfId="5" applyFont="1" applyAlignment="1">
      <alignment horizontal="right" vertical="center"/>
    </xf>
    <xf numFmtId="0" fontId="25" fillId="0" borderId="0" xfId="0" applyFont="1"/>
    <xf numFmtId="0" fontId="27" fillId="0" borderId="4" xfId="3" quotePrefix="1" applyFont="1" applyBorder="1" applyAlignment="1">
      <alignment horizontal="center" vertical="center" wrapText="1"/>
    </xf>
    <xf numFmtId="0" fontId="32" fillId="0" borderId="0" xfId="2" applyFont="1"/>
    <xf numFmtId="0" fontId="21" fillId="0" borderId="4" xfId="2" applyFont="1" applyBorder="1" applyAlignment="1">
      <alignment horizontal="center" wrapText="1"/>
    </xf>
    <xf numFmtId="164" fontId="21" fillId="0" borderId="4" xfId="5" applyNumberFormat="1" applyFont="1" applyBorder="1" applyAlignment="1">
      <alignment horizontal="center"/>
    </xf>
    <xf numFmtId="164" fontId="21" fillId="0" borderId="4" xfId="5" applyNumberFormat="1" applyFont="1" applyBorder="1" applyAlignment="1">
      <alignment horizontal="left"/>
    </xf>
    <xf numFmtId="164" fontId="21" fillId="0" borderId="6" xfId="2" applyNumberFormat="1" applyFont="1" applyBorder="1"/>
    <xf numFmtId="164" fontId="21" fillId="0" borderId="4" xfId="2" applyNumberFormat="1" applyFont="1" applyBorder="1" applyAlignment="1">
      <alignment horizontal="right"/>
    </xf>
    <xf numFmtId="0" fontId="21" fillId="0" borderId="10" xfId="2" applyFont="1" applyBorder="1" applyAlignment="1">
      <alignment horizontal="center" wrapText="1"/>
    </xf>
    <xf numFmtId="164" fontId="21" fillId="0" borderId="12" xfId="2" applyNumberFormat="1" applyFont="1" applyBorder="1"/>
    <xf numFmtId="0" fontId="21" fillId="0" borderId="13" xfId="2" applyFont="1" applyBorder="1" applyAlignment="1">
      <alignment horizontal="center" wrapText="1"/>
    </xf>
    <xf numFmtId="164" fontId="21" fillId="0" borderId="13" xfId="5" applyNumberFormat="1" applyFont="1" applyBorder="1" applyAlignment="1">
      <alignment horizontal="left"/>
    </xf>
    <xf numFmtId="164" fontId="21" fillId="0" borderId="15" xfId="2" applyNumberFormat="1" applyFont="1" applyBorder="1"/>
    <xf numFmtId="0" fontId="21" fillId="0" borderId="7"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0" xfId="2" applyFont="1" applyBorder="1" applyAlignment="1">
      <alignment horizontal="right"/>
    </xf>
    <xf numFmtId="0" fontId="21" fillId="0" borderId="13" xfId="5" applyFont="1" applyBorder="1" applyAlignment="1">
      <alignment horizontal="center" vertical="center"/>
    </xf>
    <xf numFmtId="164" fontId="21" fillId="0" borderId="13" xfId="5" applyNumberFormat="1" applyFont="1" applyBorder="1" applyAlignment="1">
      <alignment horizontal="right" vertical="center"/>
    </xf>
    <xf numFmtId="0" fontId="21" fillId="0" borderId="13" xfId="2" applyFont="1" applyBorder="1" applyAlignment="1">
      <alignment horizontal="right"/>
    </xf>
    <xf numFmtId="0" fontId="23" fillId="0" borderId="0" xfId="3" applyFont="1" applyAlignment="1">
      <alignment vertical="center"/>
    </xf>
    <xf numFmtId="0" fontId="23" fillId="0" borderId="0" xfId="3" applyFont="1"/>
    <xf numFmtId="0" fontId="33" fillId="0" borderId="23" xfId="3" applyFont="1" applyBorder="1" applyAlignment="1">
      <alignment horizontal="center"/>
    </xf>
    <xf numFmtId="0" fontId="33" fillId="0" borderId="23" xfId="3" applyFont="1" applyBorder="1" applyAlignment="1">
      <alignment horizontal="right"/>
    </xf>
    <xf numFmtId="0" fontId="21" fillId="0" borderId="0" xfId="3" applyFont="1"/>
    <xf numFmtId="0" fontId="26" fillId="0" borderId="23" xfId="3" applyFont="1" applyBorder="1" applyAlignment="1">
      <alignment horizontal="right"/>
    </xf>
    <xf numFmtId="2" fontId="34" fillId="0" borderId="23" xfId="3" applyNumberFormat="1" applyFont="1" applyBorder="1" applyAlignment="1">
      <alignment horizontal="right"/>
    </xf>
    <xf numFmtId="0" fontId="26" fillId="0" borderId="23" xfId="3" applyFont="1" applyBorder="1" applyAlignment="1">
      <alignment horizontal="right" vertical="center"/>
    </xf>
    <xf numFmtId="0" fontId="23" fillId="0" borderId="2" xfId="3" applyFont="1" applyBorder="1" applyAlignment="1">
      <alignment horizontal="center" vertical="center" wrapText="1"/>
    </xf>
    <xf numFmtId="0" fontId="23" fillId="0" borderId="20" xfId="3" applyFont="1" applyBorder="1" applyAlignment="1">
      <alignment horizontal="center" vertical="center" wrapText="1"/>
    </xf>
    <xf numFmtId="0" fontId="23" fillId="0" borderId="1" xfId="3" applyFont="1" applyBorder="1" applyAlignment="1">
      <alignment horizontal="center" vertical="center" wrapText="1"/>
    </xf>
    <xf numFmtId="0" fontId="23" fillId="0" borderId="20" xfId="3" applyFont="1" applyBorder="1" applyAlignment="1">
      <alignment vertical="center"/>
    </xf>
    <xf numFmtId="0" fontId="23" fillId="0" borderId="1" xfId="3" applyFont="1" applyBorder="1" applyAlignment="1">
      <alignment vertical="center"/>
    </xf>
    <xf numFmtId="0" fontId="23" fillId="0" borderId="20" xfId="3" applyFont="1" applyBorder="1" applyAlignment="1">
      <alignment vertical="center" wrapText="1"/>
    </xf>
    <xf numFmtId="0" fontId="23" fillId="0" borderId="1" xfId="3" applyFont="1" applyBorder="1" applyAlignment="1">
      <alignment vertical="center" wrapText="1"/>
    </xf>
    <xf numFmtId="0" fontId="32" fillId="0" borderId="21" xfId="3" applyFont="1" applyBorder="1" applyAlignment="1">
      <alignment horizontal="center" vertical="center" wrapText="1"/>
    </xf>
    <xf numFmtId="0" fontId="32" fillId="0" borderId="29" xfId="3" applyFont="1" applyBorder="1" applyAlignment="1">
      <alignment horizontal="center" vertical="center" wrapText="1"/>
    </xf>
    <xf numFmtId="0" fontId="27" fillId="0" borderId="3" xfId="3" applyFont="1" applyBorder="1" applyAlignment="1">
      <alignment horizontal="center" vertical="center" wrapText="1"/>
    </xf>
    <xf numFmtId="0" fontId="25" fillId="0" borderId="1" xfId="3" applyFont="1" applyBorder="1" applyAlignment="1">
      <alignment horizontal="center" vertical="center" wrapText="1"/>
    </xf>
    <xf numFmtId="0" fontId="25" fillId="0" borderId="3" xfId="3" applyFont="1" applyBorder="1" applyAlignment="1">
      <alignment horizontal="center" vertical="center" wrapText="1"/>
    </xf>
    <xf numFmtId="0" fontId="33" fillId="0" borderId="10" xfId="3" applyFont="1" applyBorder="1" applyAlignment="1">
      <alignment horizontal="center"/>
    </xf>
    <xf numFmtId="0" fontId="33" fillId="0" borderId="10" xfId="3" applyFont="1" applyBorder="1" applyAlignment="1">
      <alignment horizontal="left"/>
    </xf>
    <xf numFmtId="164" fontId="33" fillId="0" borderId="7" xfId="3" applyNumberFormat="1" applyFont="1" applyBorder="1"/>
    <xf numFmtId="164" fontId="33" fillId="0" borderId="9" xfId="3" applyNumberFormat="1" applyFont="1" applyBorder="1"/>
    <xf numFmtId="165" fontId="33" fillId="0" borderId="7" xfId="3" applyNumberFormat="1" applyFont="1" applyBorder="1" applyAlignment="1">
      <alignment horizontal="right"/>
    </xf>
    <xf numFmtId="164" fontId="33" fillId="0" borderId="12" xfId="3" applyNumberFormat="1" applyFont="1" applyBorder="1"/>
    <xf numFmtId="165" fontId="33" fillId="0" borderId="10" xfId="3" applyNumberFormat="1" applyFont="1" applyBorder="1" applyAlignment="1">
      <alignment horizontal="right"/>
    </xf>
    <xf numFmtId="165" fontId="25" fillId="0" borderId="10" xfId="3" applyNumberFormat="1" applyFont="1" applyBorder="1" applyAlignment="1">
      <alignment horizontal="right"/>
    </xf>
    <xf numFmtId="0" fontId="33" fillId="0" borderId="13" xfId="3" applyFont="1" applyBorder="1" applyAlignment="1">
      <alignment horizontal="center"/>
    </xf>
    <xf numFmtId="0" fontId="33" fillId="0" borderId="13" xfId="3" applyFont="1" applyBorder="1" applyAlignment="1">
      <alignment horizontal="left"/>
    </xf>
    <xf numFmtId="164" fontId="33" fillId="0" borderId="13" xfId="3" applyNumberFormat="1" applyFont="1" applyBorder="1"/>
    <xf numFmtId="164" fontId="33" fillId="0" borderId="15" xfId="3" applyNumberFormat="1" applyFont="1" applyBorder="1"/>
    <xf numFmtId="165" fontId="33" fillId="0" borderId="13" xfId="3" applyNumberFormat="1" applyFont="1" applyBorder="1" applyAlignment="1">
      <alignment horizontal="right"/>
    </xf>
    <xf numFmtId="165" fontId="25" fillId="0" borderId="13" xfId="3" applyNumberFormat="1" applyFont="1" applyBorder="1" applyAlignment="1">
      <alignment horizontal="right"/>
    </xf>
    <xf numFmtId="0" fontId="26" fillId="0" borderId="0" xfId="3" applyFont="1"/>
    <xf numFmtId="0" fontId="23" fillId="0" borderId="0" xfId="3" applyFont="1" applyAlignment="1">
      <alignment horizontal="center"/>
    </xf>
    <xf numFmtId="0" fontId="21" fillId="0" borderId="0" xfId="3" applyFont="1" applyAlignment="1">
      <alignment horizontal="center"/>
    </xf>
    <xf numFmtId="0" fontId="21" fillId="0" borderId="23" xfId="3" applyFont="1" applyBorder="1" applyAlignment="1">
      <alignment horizontal="right"/>
    </xf>
    <xf numFmtId="2" fontId="26" fillId="0" borderId="0" xfId="3" applyNumberFormat="1" applyFont="1" applyAlignment="1">
      <alignment horizontal="right"/>
    </xf>
    <xf numFmtId="0" fontId="23" fillId="0" borderId="3" xfId="3" applyFont="1" applyBorder="1" applyAlignment="1">
      <alignment horizontal="center" vertical="center" wrapText="1"/>
    </xf>
    <xf numFmtId="0" fontId="27" fillId="0" borderId="0" xfId="3" applyFont="1"/>
    <xf numFmtId="0" fontId="21" fillId="0" borderId="7" xfId="3" applyFont="1" applyBorder="1" applyAlignment="1">
      <alignment horizontal="left"/>
    </xf>
    <xf numFmtId="164" fontId="21" fillId="0" borderId="7" xfId="3" applyNumberFormat="1" applyFont="1" applyBorder="1" applyAlignment="1">
      <alignment horizontal="center"/>
    </xf>
    <xf numFmtId="1" fontId="21" fillId="0" borderId="7" xfId="3" applyNumberFormat="1" applyFont="1" applyBorder="1" applyAlignment="1" applyProtection="1">
      <alignment horizontal="right"/>
      <protection locked="0"/>
    </xf>
    <xf numFmtId="166" fontId="21" fillId="0" borderId="7" xfId="3" applyNumberFormat="1" applyFont="1" applyBorder="1" applyAlignment="1" applyProtection="1">
      <alignment horizontal="right"/>
      <protection locked="0"/>
    </xf>
    <xf numFmtId="0" fontId="21" fillId="0" borderId="7" xfId="3" applyFont="1" applyBorder="1" applyAlignment="1">
      <alignment wrapText="1"/>
    </xf>
    <xf numFmtId="0" fontId="21" fillId="0" borderId="10" xfId="3" applyFont="1" applyBorder="1" applyAlignment="1">
      <alignment horizontal="left"/>
    </xf>
    <xf numFmtId="164" fontId="21" fillId="0" borderId="10" xfId="3" applyNumberFormat="1" applyFont="1" applyBorder="1" applyAlignment="1">
      <alignment horizontal="center"/>
    </xf>
    <xf numFmtId="1" fontId="21" fillId="0" borderId="10" xfId="3" applyNumberFormat="1" applyFont="1" applyBorder="1" applyAlignment="1" applyProtection="1">
      <alignment horizontal="right"/>
      <protection locked="0"/>
    </xf>
    <xf numFmtId="166" fontId="21" fillId="0" borderId="10" xfId="3" applyNumberFormat="1" applyFont="1" applyBorder="1" applyAlignment="1" applyProtection="1">
      <alignment horizontal="right"/>
      <protection locked="0"/>
    </xf>
    <xf numFmtId="0" fontId="21" fillId="0" borderId="10" xfId="3" applyFont="1" applyBorder="1" applyAlignment="1">
      <alignment wrapText="1"/>
    </xf>
    <xf numFmtId="1" fontId="21" fillId="0" borderId="10" xfId="3" applyNumberFormat="1" applyFont="1" applyBorder="1"/>
    <xf numFmtId="0" fontId="21" fillId="0" borderId="13" xfId="3" applyFont="1" applyBorder="1" applyAlignment="1">
      <alignment horizontal="left"/>
    </xf>
    <xf numFmtId="164" fontId="21" fillId="0" borderId="13" xfId="3" applyNumberFormat="1" applyFont="1" applyBorder="1" applyAlignment="1">
      <alignment horizontal="center"/>
    </xf>
    <xf numFmtId="1" fontId="21" fillId="0" borderId="13" xfId="3" applyNumberFormat="1" applyFont="1" applyBorder="1" applyAlignment="1">
      <alignment horizontal="right"/>
    </xf>
    <xf numFmtId="1" fontId="21" fillId="0" borderId="13" xfId="3" applyNumberFormat="1" applyFont="1" applyBorder="1" applyAlignment="1" applyProtection="1">
      <alignment horizontal="right"/>
      <protection locked="0"/>
    </xf>
    <xf numFmtId="166" fontId="21" fillId="0" borderId="13" xfId="3" applyNumberFormat="1" applyFont="1" applyBorder="1" applyAlignment="1" applyProtection="1">
      <alignment horizontal="right"/>
      <protection locked="0"/>
    </xf>
    <xf numFmtId="0" fontId="21" fillId="0" borderId="13" xfId="3" applyFont="1" applyBorder="1" applyAlignment="1">
      <alignment wrapText="1"/>
    </xf>
    <xf numFmtId="1" fontId="21" fillId="0" borderId="8" xfId="3" applyNumberFormat="1" applyFont="1" applyBorder="1" applyAlignment="1">
      <alignment horizontal="right"/>
    </xf>
    <xf numFmtId="1" fontId="21" fillId="0" borderId="25" xfId="3" applyNumberFormat="1" applyFont="1" applyBorder="1" applyAlignment="1">
      <alignment horizontal="right"/>
    </xf>
    <xf numFmtId="166" fontId="21" fillId="0" borderId="8" xfId="3" applyNumberFormat="1" applyFont="1" applyBorder="1" applyAlignment="1" applyProtection="1">
      <alignment horizontal="right"/>
      <protection locked="0"/>
    </xf>
    <xf numFmtId="1" fontId="21" fillId="0" borderId="9" xfId="3" applyNumberFormat="1" applyFont="1" applyBorder="1" applyAlignment="1">
      <alignment horizontal="right"/>
    </xf>
    <xf numFmtId="0" fontId="21" fillId="0" borderId="9" xfId="3" applyFont="1" applyBorder="1" applyAlignment="1">
      <alignment wrapText="1"/>
    </xf>
    <xf numFmtId="1" fontId="21" fillId="0" borderId="11" xfId="3" applyNumberFormat="1" applyFont="1" applyBorder="1" applyAlignment="1">
      <alignment horizontal="right"/>
    </xf>
    <xf numFmtId="1" fontId="21" fillId="0" borderId="26" xfId="3" applyNumberFormat="1" applyFont="1" applyBorder="1" applyAlignment="1">
      <alignment horizontal="right"/>
    </xf>
    <xf numFmtId="166" fontId="21" fillId="0" borderId="11" xfId="3" applyNumberFormat="1" applyFont="1" applyBorder="1" applyAlignment="1" applyProtection="1">
      <alignment horizontal="right"/>
      <protection locked="0"/>
    </xf>
    <xf numFmtId="0" fontId="21" fillId="0" borderId="12" xfId="3" applyFont="1" applyBorder="1" applyAlignment="1">
      <alignment wrapText="1"/>
    </xf>
    <xf numFmtId="1" fontId="21" fillId="0" borderId="12" xfId="3" applyNumberFormat="1" applyFont="1" applyBorder="1" applyAlignment="1">
      <alignment horizontal="right"/>
    </xf>
    <xf numFmtId="1" fontId="21" fillId="0" borderId="0" xfId="3" applyNumberFormat="1" applyFont="1" applyAlignment="1">
      <alignment horizontal="right"/>
    </xf>
    <xf numFmtId="1" fontId="21" fillId="0" borderId="14" xfId="3" applyNumberFormat="1" applyFont="1" applyBorder="1" applyAlignment="1">
      <alignment horizontal="right"/>
    </xf>
    <xf numFmtId="1" fontId="21" fillId="0" borderId="27" xfId="3" applyNumberFormat="1" applyFont="1" applyBorder="1" applyAlignment="1">
      <alignment horizontal="right"/>
    </xf>
    <xf numFmtId="166" fontId="21" fillId="0" borderId="14" xfId="3" applyNumberFormat="1" applyFont="1" applyBorder="1" applyAlignment="1" applyProtection="1">
      <alignment horizontal="right"/>
      <protection locked="0"/>
    </xf>
    <xf numFmtId="1" fontId="21" fillId="0" borderId="15" xfId="3" applyNumberFormat="1" applyFont="1" applyBorder="1" applyAlignment="1">
      <alignment horizontal="right"/>
    </xf>
    <xf numFmtId="0" fontId="21" fillId="0" borderId="15" xfId="3" applyFont="1" applyBorder="1" applyAlignment="1">
      <alignment wrapText="1"/>
    </xf>
    <xf numFmtId="0" fontId="26" fillId="0" borderId="0" xfId="3" applyFont="1" applyAlignment="1">
      <alignment horizontal="left"/>
    </xf>
    <xf numFmtId="0" fontId="21" fillId="0" borderId="0" xfId="3" applyFont="1" applyAlignment="1">
      <alignment horizontal="left"/>
    </xf>
    <xf numFmtId="1" fontId="21" fillId="0" borderId="0" xfId="3" applyNumberFormat="1" applyFont="1"/>
    <xf numFmtId="1" fontId="26" fillId="0" borderId="0" xfId="3" applyNumberFormat="1" applyFont="1" applyAlignment="1">
      <alignment horizontal="left"/>
    </xf>
    <xf numFmtId="0" fontId="27" fillId="0" borderId="4" xfId="3" applyFont="1" applyBorder="1" applyAlignment="1">
      <alignment horizontal="center" vertical="center" wrapText="1"/>
    </xf>
    <xf numFmtId="0" fontId="27" fillId="0" borderId="6" xfId="3" applyFont="1" applyBorder="1" applyAlignment="1">
      <alignment horizontal="center" vertical="center" wrapText="1"/>
    </xf>
    <xf numFmtId="0" fontId="27" fillId="0" borderId="1" xfId="3" quotePrefix="1" applyFont="1" applyBorder="1" applyAlignment="1">
      <alignment horizontal="center" vertical="center" wrapText="1"/>
    </xf>
    <xf numFmtId="1" fontId="25" fillId="0" borderId="10" xfId="3" applyNumberFormat="1" applyFont="1" applyBorder="1" applyAlignment="1">
      <alignment horizontal="right"/>
    </xf>
    <xf numFmtId="0" fontId="22" fillId="0" borderId="0" xfId="0" applyFont="1" applyAlignment="1">
      <alignment horizontal="right" vertical="center" wrapText="1"/>
    </xf>
    <xf numFmtId="0" fontId="21" fillId="0" borderId="24" xfId="3" applyFont="1" applyBorder="1"/>
    <xf numFmtId="166" fontId="25" fillId="0" borderId="10" xfId="3" applyNumberFormat="1" applyFont="1" applyBorder="1" applyAlignment="1" applyProtection="1">
      <alignment horizontal="right"/>
      <protection locked="0"/>
    </xf>
    <xf numFmtId="166" fontId="21" fillId="0" borderId="25" xfId="3" applyNumberFormat="1" applyFont="1" applyBorder="1" applyAlignment="1" applyProtection="1">
      <alignment horizontal="right"/>
      <protection locked="0"/>
    </xf>
    <xf numFmtId="166" fontId="21" fillId="0" borderId="26" xfId="3" applyNumberFormat="1" applyFont="1" applyBorder="1" applyAlignment="1" applyProtection="1">
      <alignment horizontal="right"/>
      <protection locked="0"/>
    </xf>
    <xf numFmtId="166" fontId="21" fillId="0" borderId="27" xfId="3" applyNumberFormat="1" applyFont="1" applyBorder="1" applyAlignment="1" applyProtection="1">
      <alignment horizontal="right"/>
      <protection locked="0"/>
    </xf>
    <xf numFmtId="164" fontId="26" fillId="0" borderId="0" xfId="2" applyNumberFormat="1" applyFont="1" applyAlignment="1">
      <alignment horizontal="right" vertical="center"/>
    </xf>
    <xf numFmtId="0" fontId="23" fillId="0" borderId="3" xfId="2" applyFont="1" applyBorder="1" applyAlignment="1">
      <alignment horizontal="center" vertical="center"/>
    </xf>
    <xf numFmtId="0" fontId="23" fillId="0" borderId="2"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0" xfId="2" applyFont="1" applyAlignment="1">
      <alignment horizontal="left" vertical="center" wrapText="1" indent="1"/>
    </xf>
    <xf numFmtId="0" fontId="35" fillId="0" borderId="0" xfId="1" applyFont="1" applyFill="1" applyAlignment="1" applyProtection="1">
      <alignment horizontal="left" wrapText="1" indent="1"/>
    </xf>
    <xf numFmtId="0" fontId="25" fillId="0" borderId="0" xfId="2" applyFont="1" applyAlignment="1">
      <alignment wrapText="1"/>
    </xf>
    <xf numFmtId="0" fontId="25" fillId="0" borderId="0" xfId="2" applyFont="1"/>
    <xf numFmtId="164" fontId="21" fillId="0" borderId="8" xfId="2" applyNumberFormat="1" applyFont="1" applyBorder="1" applyAlignment="1">
      <alignment horizontal="left" vertical="center"/>
    </xf>
    <xf numFmtId="0" fontId="21" fillId="0" borderId="25" xfId="2" applyFont="1" applyBorder="1"/>
    <xf numFmtId="0" fontId="36" fillId="0" borderId="0" xfId="1" applyFont="1" applyFill="1" applyAlignment="1" applyProtection="1">
      <alignment horizontal="left" wrapText="1" indent="1"/>
    </xf>
    <xf numFmtId="0" fontId="21" fillId="0" borderId="0" xfId="2" applyFont="1" applyAlignment="1">
      <alignment wrapText="1"/>
    </xf>
    <xf numFmtId="16" fontId="21" fillId="0" borderId="0" xfId="2" applyNumberFormat="1" applyFont="1" applyAlignment="1">
      <alignment wrapText="1"/>
    </xf>
    <xf numFmtId="164" fontId="21" fillId="0" borderId="11" xfId="2" applyNumberFormat="1" applyFont="1" applyBorder="1" applyAlignment="1">
      <alignment horizontal="left" vertical="center"/>
    </xf>
    <xf numFmtId="0" fontId="21" fillId="0" borderId="26" xfId="2" applyFont="1" applyBorder="1"/>
    <xf numFmtId="164" fontId="21" fillId="0" borderId="7" xfId="2" applyNumberFormat="1" applyFont="1" applyBorder="1" applyAlignment="1">
      <alignment horizontal="right" wrapText="1"/>
    </xf>
    <xf numFmtId="164" fontId="21" fillId="0" borderId="7" xfId="2" applyNumberFormat="1" applyFont="1" applyBorder="1" applyAlignment="1">
      <alignment horizontal="center" wrapText="1"/>
    </xf>
    <xf numFmtId="164" fontId="21" fillId="0" borderId="14" xfId="2" applyNumberFormat="1" applyFont="1" applyBorder="1" applyAlignment="1">
      <alignment horizontal="left" vertical="center"/>
    </xf>
    <xf numFmtId="0" fontId="21" fillId="0" borderId="27" xfId="2" applyFont="1" applyBorder="1"/>
    <xf numFmtId="164" fontId="21" fillId="0" borderId="7" xfId="2" applyNumberFormat="1" applyFont="1" applyBorder="1" applyAlignment="1">
      <alignment horizontal="left"/>
    </xf>
    <xf numFmtId="164" fontId="21" fillId="0" borderId="8" xfId="2" applyNumberFormat="1" applyFont="1" applyBorder="1" applyAlignment="1">
      <alignment horizontal="left"/>
    </xf>
    <xf numFmtId="164" fontId="21" fillId="0" borderId="10" xfId="2" applyNumberFormat="1" applyFont="1" applyBorder="1" applyAlignment="1">
      <alignment horizontal="left"/>
    </xf>
    <xf numFmtId="164" fontId="21" fillId="0" borderId="11" xfId="2" applyNumberFormat="1" applyFont="1" applyBorder="1" applyAlignment="1">
      <alignment horizontal="left"/>
    </xf>
    <xf numFmtId="0" fontId="21" fillId="0" borderId="11" xfId="2" applyFont="1" applyBorder="1" applyAlignment="1">
      <alignment horizontal="left"/>
    </xf>
    <xf numFmtId="0" fontId="21" fillId="0" borderId="11" xfId="2" applyFont="1" applyBorder="1" applyAlignment="1">
      <alignment horizontal="right"/>
    </xf>
    <xf numFmtId="164" fontId="21" fillId="0" borderId="34" xfId="2" applyNumberFormat="1" applyFont="1" applyBorder="1" applyAlignment="1">
      <alignment horizontal="right"/>
    </xf>
    <xf numFmtId="0" fontId="36" fillId="0" borderId="0" xfId="1" applyFont="1" applyFill="1" applyBorder="1" applyAlignment="1" applyProtection="1">
      <alignment horizontal="left" wrapText="1" indent="1"/>
    </xf>
    <xf numFmtId="0" fontId="26" fillId="0" borderId="0" xfId="2" applyFont="1" applyAlignment="1">
      <alignment vertical="top" wrapText="1"/>
    </xf>
    <xf numFmtId="0" fontId="21" fillId="0" borderId="0" xfId="0" applyFont="1"/>
    <xf numFmtId="0" fontId="23" fillId="0" borderId="0" xfId="2" applyFont="1" applyAlignment="1">
      <alignment horizontal="center" wrapText="1"/>
    </xf>
    <xf numFmtId="0" fontId="23" fillId="0" borderId="18" xfId="2" applyFont="1" applyBorder="1" applyAlignment="1">
      <alignment horizontal="center" vertical="center" wrapText="1"/>
    </xf>
    <xf numFmtId="0" fontId="27" fillId="0" borderId="2" xfId="2" quotePrefix="1" applyFont="1" applyBorder="1" applyAlignment="1">
      <alignment horizontal="center" vertical="center" wrapText="1"/>
    </xf>
    <xf numFmtId="0" fontId="27" fillId="0" borderId="3" xfId="2" quotePrefix="1" applyFont="1" applyBorder="1" applyAlignment="1">
      <alignment horizontal="center" vertical="center" wrapText="1"/>
    </xf>
    <xf numFmtId="164" fontId="21" fillId="0" borderId="4" xfId="2" applyNumberFormat="1" applyFont="1" applyBorder="1" applyAlignment="1">
      <alignment horizontal="center"/>
    </xf>
    <xf numFmtId="164" fontId="21" fillId="0" borderId="5" xfId="2" applyNumberFormat="1" applyFont="1" applyBorder="1" applyAlignment="1">
      <alignment horizontal="left"/>
    </xf>
    <xf numFmtId="165" fontId="21" fillId="0" borderId="5" xfId="0" applyNumberFormat="1" applyFont="1" applyBorder="1" applyAlignment="1">
      <alignment horizontal="right" vertical="center"/>
    </xf>
    <xf numFmtId="165" fontId="21" fillId="0" borderId="8" xfId="2" applyNumberFormat="1" applyFont="1" applyBorder="1" applyAlignment="1">
      <alignment horizontal="right"/>
    </xf>
    <xf numFmtId="165" fontId="21" fillId="0" borderId="4" xfId="0" applyNumberFormat="1" applyFont="1" applyBorder="1" applyAlignment="1">
      <alignment horizontal="right" vertical="center"/>
    </xf>
    <xf numFmtId="165" fontId="21" fillId="0" borderId="8" xfId="0" applyNumberFormat="1" applyFont="1" applyBorder="1" applyAlignment="1">
      <alignment horizontal="right" vertical="center"/>
    </xf>
    <xf numFmtId="165" fontId="21" fillId="0" borderId="7" xfId="0" applyNumberFormat="1" applyFont="1" applyBorder="1" applyAlignment="1">
      <alignment horizontal="right" vertical="center"/>
    </xf>
    <xf numFmtId="164" fontId="21" fillId="0" borderId="12" xfId="0" applyNumberFormat="1" applyFont="1" applyBorder="1" applyAlignment="1">
      <alignment horizontal="left" wrapText="1"/>
    </xf>
    <xf numFmtId="165" fontId="21" fillId="0" borderId="11" xfId="0" applyNumberFormat="1" applyFont="1" applyBorder="1" applyAlignment="1">
      <alignment horizontal="right" vertical="center"/>
    </xf>
    <xf numFmtId="165" fontId="21" fillId="0" borderId="10" xfId="0" applyNumberFormat="1" applyFont="1" applyBorder="1" applyAlignment="1">
      <alignment horizontal="right" vertical="center"/>
    </xf>
    <xf numFmtId="164" fontId="21" fillId="0" borderId="9" xfId="0" applyNumberFormat="1" applyFont="1" applyBorder="1" applyAlignment="1">
      <alignment horizontal="right" wrapText="1"/>
    </xf>
    <xf numFmtId="164" fontId="21" fillId="0" borderId="12" xfId="0" applyNumberFormat="1" applyFont="1" applyBorder="1" applyAlignment="1">
      <alignment horizontal="right" wrapText="1"/>
    </xf>
    <xf numFmtId="0" fontId="21" fillId="0" borderId="14" xfId="2" applyFont="1" applyBorder="1" applyAlignment="1">
      <alignment horizontal="left"/>
    </xf>
    <xf numFmtId="165" fontId="21" fillId="0" borderId="14" xfId="0" applyNumberFormat="1" applyFont="1" applyBorder="1" applyAlignment="1">
      <alignment horizontal="right" vertical="center"/>
    </xf>
    <xf numFmtId="165" fontId="21" fillId="0" borderId="14" xfId="2" applyNumberFormat="1" applyFont="1" applyBorder="1" applyAlignment="1">
      <alignment horizontal="right"/>
    </xf>
    <xf numFmtId="165" fontId="21" fillId="0" borderId="13" xfId="0" applyNumberFormat="1" applyFont="1" applyBorder="1" applyAlignment="1">
      <alignment horizontal="right" vertical="center"/>
    </xf>
    <xf numFmtId="164" fontId="21" fillId="0" borderId="15" xfId="0" applyNumberFormat="1" applyFont="1" applyBorder="1" applyAlignment="1">
      <alignment horizontal="right" wrapText="1"/>
    </xf>
    <xf numFmtId="0" fontId="21" fillId="0" borderId="8" xfId="2" applyFont="1" applyBorder="1" applyAlignment="1">
      <alignment horizontal="left"/>
    </xf>
    <xf numFmtId="0" fontId="21" fillId="0" borderId="16" xfId="2" applyFont="1" applyBorder="1" applyAlignment="1">
      <alignment horizontal="center"/>
    </xf>
    <xf numFmtId="0" fontId="21" fillId="0" borderId="16" xfId="2" applyFont="1" applyBorder="1" applyAlignment="1">
      <alignment horizontal="left"/>
    </xf>
    <xf numFmtId="0" fontId="21" fillId="0" borderId="17" xfId="2" applyFont="1" applyBorder="1" applyAlignment="1">
      <alignment horizontal="left"/>
    </xf>
    <xf numFmtId="0" fontId="21" fillId="0" borderId="16" xfId="2" applyFont="1" applyBorder="1"/>
    <xf numFmtId="0" fontId="21" fillId="0" borderId="17" xfId="2" applyFont="1" applyBorder="1"/>
    <xf numFmtId="165" fontId="21" fillId="0" borderId="17" xfId="0" applyNumberFormat="1" applyFont="1" applyBorder="1" applyAlignment="1">
      <alignment horizontal="right" vertical="center"/>
    </xf>
    <xf numFmtId="165" fontId="21" fillId="0" borderId="16" xfId="0" applyNumberFormat="1" applyFont="1" applyBorder="1" applyAlignment="1">
      <alignment horizontal="right" vertical="center"/>
    </xf>
    <xf numFmtId="164" fontId="21" fillId="0" borderId="19" xfId="0" applyNumberFormat="1" applyFont="1" applyBorder="1" applyAlignment="1">
      <alignment horizontal="right" wrapText="1"/>
    </xf>
    <xf numFmtId="165" fontId="21" fillId="0" borderId="0" xfId="0" applyNumberFormat="1" applyFont="1" applyAlignment="1">
      <alignment horizontal="right" vertical="center"/>
    </xf>
    <xf numFmtId="164" fontId="21" fillId="0" borderId="0" xfId="6" applyNumberFormat="1" applyFont="1" applyAlignment="1">
      <alignment horizontal="right" wrapText="1"/>
    </xf>
    <xf numFmtId="164" fontId="21" fillId="0" borderId="0" xfId="0" applyNumberFormat="1" applyFont="1" applyAlignment="1">
      <alignment horizontal="right" wrapText="1"/>
    </xf>
    <xf numFmtId="0" fontId="27" fillId="0" borderId="0" xfId="2" applyFont="1"/>
    <xf numFmtId="0" fontId="26" fillId="0" borderId="0" xfId="0" applyFont="1"/>
    <xf numFmtId="0" fontId="23" fillId="0" borderId="1" xfId="2" applyFont="1" applyBorder="1" applyAlignment="1">
      <alignment horizontal="center" vertical="center" wrapText="1"/>
    </xf>
    <xf numFmtId="165" fontId="21" fillId="0" borderId="6" xfId="0" applyNumberFormat="1" applyFont="1" applyBorder="1" applyAlignment="1">
      <alignment horizontal="right" vertical="center"/>
    </xf>
    <xf numFmtId="165" fontId="21" fillId="0" borderId="4" xfId="0" applyNumberFormat="1" applyFont="1" applyBorder="1" applyAlignment="1">
      <alignment horizontal="left" vertical="center"/>
    </xf>
    <xf numFmtId="165" fontId="21" fillId="0" borderId="9" xfId="0" applyNumberFormat="1" applyFont="1" applyBorder="1" applyAlignment="1">
      <alignment horizontal="right" vertical="center"/>
    </xf>
    <xf numFmtId="165" fontId="21" fillId="0" borderId="12" xfId="0" applyNumberFormat="1" applyFont="1" applyBorder="1" applyAlignment="1">
      <alignment horizontal="right" vertical="center"/>
    </xf>
    <xf numFmtId="165" fontId="21" fillId="0" borderId="15" xfId="0" applyNumberFormat="1" applyFont="1" applyBorder="1" applyAlignment="1">
      <alignment horizontal="right" vertical="center"/>
    </xf>
    <xf numFmtId="165" fontId="29" fillId="0" borderId="12" xfId="0" applyNumberFormat="1" applyFont="1" applyBorder="1" applyAlignment="1">
      <alignment horizontal="left" vertical="center"/>
    </xf>
    <xf numFmtId="164" fontId="37" fillId="0" borderId="4" xfId="2" applyNumberFormat="1" applyFont="1" applyBorder="1"/>
    <xf numFmtId="164" fontId="37" fillId="0" borderId="10" xfId="2" applyNumberFormat="1" applyFont="1" applyBorder="1"/>
    <xf numFmtId="4" fontId="37" fillId="0" borderId="11" xfId="2" applyNumberFormat="1" applyFont="1" applyBorder="1"/>
    <xf numFmtId="164" fontId="37" fillId="0" borderId="13" xfId="2" applyNumberFormat="1" applyFont="1" applyBorder="1"/>
    <xf numFmtId="0" fontId="37" fillId="0" borderId="10" xfId="2" applyFont="1" applyBorder="1"/>
    <xf numFmtId="164" fontId="37" fillId="0" borderId="11" xfId="4" applyNumberFormat="1" applyFont="1" applyBorder="1" applyAlignment="1">
      <alignment horizontal="right"/>
    </xf>
    <xf numFmtId="165" fontId="39" fillId="0" borderId="8" xfId="0" applyNumberFormat="1" applyFont="1" applyBorder="1" applyAlignment="1">
      <alignment horizontal="right" vertical="center"/>
    </xf>
    <xf numFmtId="165" fontId="39" fillId="0" borderId="7" xfId="0" applyNumberFormat="1" applyFont="1" applyBorder="1" applyAlignment="1">
      <alignment horizontal="right" vertical="center"/>
    </xf>
    <xf numFmtId="165" fontId="39" fillId="0" borderId="10" xfId="0" applyNumberFormat="1" applyFont="1" applyBorder="1" applyAlignment="1">
      <alignment horizontal="right" vertical="center"/>
    </xf>
    <xf numFmtId="4" fontId="1" fillId="0" borderId="0" xfId="2" applyNumberFormat="1"/>
    <xf numFmtId="1" fontId="37" fillId="0" borderId="10" xfId="3" applyNumberFormat="1" applyFont="1" applyBorder="1" applyAlignment="1">
      <alignment horizontal="right"/>
    </xf>
    <xf numFmtId="166" fontId="37" fillId="0" borderId="10" xfId="3" applyNumberFormat="1" applyFont="1" applyBorder="1" applyAlignment="1" applyProtection="1">
      <alignment horizontal="right"/>
      <protection locked="0"/>
    </xf>
    <xf numFmtId="0" fontId="37" fillId="0" borderId="24" xfId="3" applyFont="1" applyBorder="1"/>
    <xf numFmtId="1" fontId="37" fillId="0" borderId="7" xfId="3" applyNumberFormat="1" applyFont="1" applyBorder="1" applyAlignment="1">
      <alignment horizontal="right"/>
    </xf>
    <xf numFmtId="164" fontId="40" fillId="0" borderId="10" xfId="3" applyNumberFormat="1" applyFont="1" applyBorder="1"/>
    <xf numFmtId="164" fontId="41" fillId="0" borderId="10" xfId="3" applyNumberFormat="1" applyFont="1" applyBorder="1"/>
    <xf numFmtId="164" fontId="40" fillId="0" borderId="12" xfId="3" applyNumberFormat="1" applyFont="1" applyBorder="1"/>
    <xf numFmtId="0" fontId="23" fillId="0" borderId="0" xfId="2" applyFont="1" applyAlignment="1">
      <alignment horizontal="left"/>
    </xf>
    <xf numFmtId="0" fontId="21" fillId="0" borderId="0" xfId="2" applyFont="1" applyAlignment="1">
      <alignment horizontal="left" vertical="center"/>
    </xf>
    <xf numFmtId="0" fontId="32" fillId="0" borderId="0" xfId="2" applyFont="1" applyAlignment="1">
      <alignment horizontal="left"/>
    </xf>
    <xf numFmtId="0" fontId="5" fillId="0" borderId="3" xfId="2" applyFont="1" applyBorder="1" applyAlignment="1">
      <alignment horizontal="center" vertical="center" wrapText="1"/>
    </xf>
    <xf numFmtId="0" fontId="5" fillId="0" borderId="0" xfId="2" applyFont="1" applyAlignment="1">
      <alignment horizontal="center" vertical="center" wrapText="1"/>
    </xf>
    <xf numFmtId="0" fontId="5" fillId="0" borderId="22"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20" xfId="2" applyFont="1" applyBorder="1" applyAlignment="1">
      <alignment horizontal="center" vertical="center" wrapText="1"/>
    </xf>
    <xf numFmtId="0" fontId="5" fillId="0" borderId="1" xfId="2" applyFont="1" applyBorder="1" applyAlignment="1">
      <alignment horizontal="center" vertical="center" wrapText="1"/>
    </xf>
    <xf numFmtId="0" fontId="5" fillId="0" borderId="0" xfId="2" applyFont="1" applyAlignment="1">
      <alignment horizontal="center" vertical="top" wrapText="1"/>
    </xf>
    <xf numFmtId="0" fontId="6" fillId="0" borderId="0" xfId="2" applyFont="1" applyAlignment="1">
      <alignment horizontal="left"/>
    </xf>
    <xf numFmtId="0" fontId="5" fillId="0" borderId="0" xfId="2" applyFont="1" applyAlignment="1">
      <alignment horizontal="center"/>
    </xf>
    <xf numFmtId="0" fontId="5" fillId="0" borderId="24" xfId="2" applyFont="1" applyBorder="1" applyAlignment="1">
      <alignment horizontal="center" vertical="center" wrapText="1"/>
    </xf>
    <xf numFmtId="0" fontId="5" fillId="0" borderId="2" xfId="2" applyFont="1" applyBorder="1" applyAlignment="1">
      <alignment horizontal="center" vertical="center"/>
    </xf>
    <xf numFmtId="0" fontId="5" fillId="0" borderId="20" xfId="2" applyFont="1" applyBorder="1" applyAlignment="1">
      <alignment horizontal="center" vertical="center"/>
    </xf>
    <xf numFmtId="0" fontId="5" fillId="0" borderId="1" xfId="2" applyFont="1" applyBorder="1" applyAlignment="1">
      <alignment horizontal="center" vertical="center"/>
    </xf>
    <xf numFmtId="0" fontId="5" fillId="0" borderId="3" xfId="2" applyFont="1" applyBorder="1" applyAlignment="1">
      <alignment horizontal="center" vertical="center"/>
    </xf>
    <xf numFmtId="0" fontId="5" fillId="0" borderId="2" xfId="3" applyFont="1" applyBorder="1" applyAlignment="1">
      <alignment horizontal="center" vertical="center"/>
    </xf>
    <xf numFmtId="0" fontId="5" fillId="0" borderId="20" xfId="3" applyFont="1" applyBorder="1" applyAlignment="1">
      <alignment horizontal="center" vertical="center"/>
    </xf>
    <xf numFmtId="0" fontId="5" fillId="0" borderId="1" xfId="3" applyFont="1" applyBorder="1" applyAlignment="1">
      <alignment horizontal="center" vertical="center"/>
    </xf>
    <xf numFmtId="0" fontId="23" fillId="0" borderId="3" xfId="2" applyFont="1" applyBorder="1" applyAlignment="1">
      <alignment horizontal="center" vertical="center" wrapText="1"/>
    </xf>
    <xf numFmtId="0" fontId="23" fillId="0" borderId="0" xfId="2" applyFont="1" applyAlignment="1">
      <alignment horizontal="left" vertical="center" wrapText="1"/>
    </xf>
    <xf numFmtId="0" fontId="23" fillId="0" borderId="22" xfId="2" applyFont="1" applyBorder="1" applyAlignment="1">
      <alignment horizontal="center" vertical="center" wrapText="1"/>
    </xf>
    <xf numFmtId="0" fontId="23" fillId="0" borderId="21" xfId="2" applyFont="1" applyBorder="1" applyAlignment="1">
      <alignment horizontal="center" vertical="center" wrapText="1"/>
    </xf>
    <xf numFmtId="0" fontId="23" fillId="0" borderId="2"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1" xfId="2" applyFont="1" applyBorder="1" applyAlignment="1">
      <alignment horizontal="center" vertical="center" wrapText="1"/>
    </xf>
    <xf numFmtId="0" fontId="23" fillId="0" borderId="0" xfId="2" applyFont="1" applyAlignment="1">
      <alignment horizontal="left" vertical="top" wrapText="1"/>
    </xf>
    <xf numFmtId="0" fontId="26" fillId="0" borderId="0" xfId="2" applyFont="1" applyAlignment="1">
      <alignment horizontal="left"/>
    </xf>
    <xf numFmtId="0" fontId="23" fillId="0" borderId="0" xfId="2" applyFont="1" applyAlignment="1">
      <alignment horizontal="left"/>
    </xf>
    <xf numFmtId="0" fontId="23" fillId="0" borderId="24" xfId="2" applyFont="1" applyBorder="1" applyAlignment="1">
      <alignment horizontal="center" vertical="center" wrapText="1"/>
    </xf>
    <xf numFmtId="0" fontId="23" fillId="0" borderId="2" xfId="2" applyFont="1" applyBorder="1" applyAlignment="1">
      <alignment horizontal="center" vertical="center"/>
    </xf>
    <xf numFmtId="0" fontId="23" fillId="0" borderId="20" xfId="2" applyFont="1" applyBorder="1" applyAlignment="1">
      <alignment horizontal="center" vertical="center"/>
    </xf>
    <xf numFmtId="0" fontId="23" fillId="0" borderId="1" xfId="2" applyFont="1" applyBorder="1" applyAlignment="1">
      <alignment horizontal="center" vertical="center"/>
    </xf>
    <xf numFmtId="0" fontId="23" fillId="0" borderId="2" xfId="3" applyFont="1" applyBorder="1" applyAlignment="1">
      <alignment horizontal="center" vertical="center"/>
    </xf>
    <xf numFmtId="0" fontId="23" fillId="0" borderId="20" xfId="3" applyFont="1" applyBorder="1" applyAlignment="1">
      <alignment horizontal="center" vertical="center"/>
    </xf>
    <xf numFmtId="0" fontId="23" fillId="0" borderId="1" xfId="3" applyFont="1" applyBorder="1" applyAlignment="1">
      <alignment horizontal="center" vertical="center"/>
    </xf>
    <xf numFmtId="0" fontId="23" fillId="0" borderId="3" xfId="2" applyFont="1" applyBorder="1" applyAlignment="1">
      <alignment horizontal="center" vertical="center"/>
    </xf>
    <xf numFmtId="2" fontId="23" fillId="0" borderId="22" xfId="3" applyNumberFormat="1" applyFont="1" applyBorder="1" applyAlignment="1">
      <alignment horizontal="center" vertical="center" wrapText="1"/>
    </xf>
    <xf numFmtId="2" fontId="23" fillId="0" borderId="24" xfId="3" applyNumberFormat="1" applyFont="1" applyBorder="1" applyAlignment="1">
      <alignment horizontal="center" vertical="center" wrapText="1"/>
    </xf>
    <xf numFmtId="2" fontId="23" fillId="0" borderId="21" xfId="3" applyNumberFormat="1" applyFont="1" applyBorder="1" applyAlignment="1">
      <alignment horizontal="center" vertical="center" wrapText="1"/>
    </xf>
    <xf numFmtId="0" fontId="23" fillId="0" borderId="2" xfId="3" applyFont="1" applyBorder="1" applyAlignment="1">
      <alignment horizontal="center" vertical="center" wrapText="1"/>
    </xf>
    <xf numFmtId="0" fontId="23" fillId="0" borderId="20" xfId="3" applyFont="1" applyBorder="1" applyAlignment="1">
      <alignment horizontal="center" vertical="center" wrapText="1"/>
    </xf>
    <xf numFmtId="0" fontId="23" fillId="0" borderId="1" xfId="3" applyFont="1" applyBorder="1" applyAlignment="1">
      <alignment horizontal="center" vertical="center" wrapText="1"/>
    </xf>
    <xf numFmtId="0" fontId="26" fillId="0" borderId="0" xfId="3" applyFont="1" applyAlignment="1">
      <alignment horizontal="left"/>
    </xf>
    <xf numFmtId="0" fontId="23" fillId="0" borderId="22" xfId="3" applyFont="1" applyBorder="1" applyAlignment="1">
      <alignment horizontal="center" vertical="center" wrapText="1"/>
    </xf>
    <xf numFmtId="0" fontId="23" fillId="0" borderId="24" xfId="3" applyFont="1" applyBorder="1" applyAlignment="1">
      <alignment horizontal="center" vertical="center" wrapText="1"/>
    </xf>
    <xf numFmtId="0" fontId="23" fillId="0" borderId="21" xfId="3" applyFont="1" applyBorder="1" applyAlignment="1">
      <alignment horizontal="center" vertical="center" wrapText="1"/>
    </xf>
    <xf numFmtId="2" fontId="23" fillId="0" borderId="4" xfId="3" applyNumberFormat="1" applyFont="1" applyBorder="1" applyAlignment="1">
      <alignment horizontal="center" vertical="center" wrapText="1"/>
    </xf>
    <xf numFmtId="2" fontId="23" fillId="0" borderId="10" xfId="3" applyNumberFormat="1" applyFont="1" applyBorder="1" applyAlignment="1">
      <alignment horizontal="center" vertical="center" wrapText="1"/>
    </xf>
    <xf numFmtId="2" fontId="23" fillId="0" borderId="13" xfId="3" applyNumberFormat="1" applyFont="1" applyBorder="1" applyAlignment="1">
      <alignment horizontal="center" vertical="center" wrapText="1"/>
    </xf>
    <xf numFmtId="0" fontId="23" fillId="0" borderId="4"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9"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0" xfId="5" applyFont="1" applyAlignment="1">
      <alignment horizontal="center"/>
    </xf>
    <xf numFmtId="0" fontId="23" fillId="0" borderId="2" xfId="2" applyFont="1" applyBorder="1" applyAlignment="1">
      <alignment horizontal="center"/>
    </xf>
    <xf numFmtId="0" fontId="23" fillId="0" borderId="20" xfId="2" applyFont="1" applyBorder="1" applyAlignment="1">
      <alignment horizontal="center"/>
    </xf>
    <xf numFmtId="0" fontId="23" fillId="0" borderId="1" xfId="2" applyFont="1" applyBorder="1" applyAlignment="1">
      <alignment horizontal="center"/>
    </xf>
    <xf numFmtId="2" fontId="23" fillId="0" borderId="22" xfId="2" applyNumberFormat="1" applyFont="1" applyBorder="1" applyAlignment="1">
      <alignment horizontal="center" vertical="center" wrapText="1"/>
    </xf>
    <xf numFmtId="2" fontId="23" fillId="0" borderId="24" xfId="2" applyNumberFormat="1" applyFont="1" applyBorder="1" applyAlignment="1">
      <alignment horizontal="center" vertical="center" wrapText="1"/>
    </xf>
    <xf numFmtId="2" fontId="23" fillId="0" borderId="21" xfId="2" applyNumberFormat="1" applyFont="1" applyBorder="1" applyAlignment="1">
      <alignment horizontal="center" vertical="center" wrapText="1"/>
    </xf>
    <xf numFmtId="2" fontId="23" fillId="0" borderId="2" xfId="2" applyNumberFormat="1" applyFont="1" applyBorder="1" applyAlignment="1">
      <alignment horizontal="center" vertical="center" wrapText="1"/>
    </xf>
    <xf numFmtId="2" fontId="23" fillId="0" borderId="20" xfId="2" applyNumberFormat="1" applyFont="1" applyBorder="1" applyAlignment="1">
      <alignment horizontal="center" vertical="center" wrapText="1"/>
    </xf>
    <xf numFmtId="2" fontId="23" fillId="0" borderId="1" xfId="2" applyNumberFormat="1" applyFont="1" applyBorder="1" applyAlignment="1">
      <alignment horizontal="center" vertical="center" wrapText="1"/>
    </xf>
    <xf numFmtId="0" fontId="21" fillId="0" borderId="0" xfId="2" applyFont="1" applyAlignment="1">
      <alignment horizontal="right"/>
    </xf>
    <xf numFmtId="0" fontId="23" fillId="0" borderId="0" xfId="2" applyFont="1" applyAlignment="1">
      <alignment horizontal="center"/>
    </xf>
    <xf numFmtId="2" fontId="23" fillId="0" borderId="2" xfId="2" applyNumberFormat="1" applyFont="1" applyBorder="1" applyAlignment="1">
      <alignment horizontal="center" vertical="center"/>
    </xf>
    <xf numFmtId="2" fontId="23" fillId="0" borderId="20" xfId="2" applyNumberFormat="1" applyFont="1" applyBorder="1" applyAlignment="1">
      <alignment horizontal="center" vertical="center"/>
    </xf>
    <xf numFmtId="2" fontId="23" fillId="0" borderId="1" xfId="2" applyNumberFormat="1" applyFont="1" applyBorder="1" applyAlignment="1">
      <alignment horizontal="center" vertical="center"/>
    </xf>
    <xf numFmtId="2" fontId="23" fillId="0" borderId="30" xfId="2" applyNumberFormat="1" applyFont="1" applyBorder="1" applyAlignment="1">
      <alignment horizontal="center" vertical="center" wrapText="1"/>
    </xf>
    <xf numFmtId="2" fontId="23" fillId="0" borderId="31" xfId="2" applyNumberFormat="1" applyFont="1" applyBorder="1" applyAlignment="1">
      <alignment horizontal="center" vertical="center" wrapText="1"/>
    </xf>
    <xf numFmtId="2" fontId="23" fillId="0" borderId="29" xfId="2" applyNumberFormat="1" applyFont="1" applyBorder="1" applyAlignment="1">
      <alignment horizontal="center" vertical="center" wrapText="1"/>
    </xf>
    <xf numFmtId="0" fontId="23" fillId="0" borderId="30" xfId="2" applyFont="1" applyBorder="1" applyAlignment="1">
      <alignment horizontal="center" vertical="center" wrapText="1"/>
    </xf>
    <xf numFmtId="0" fontId="23" fillId="0" borderId="31" xfId="2" applyFont="1" applyBorder="1" applyAlignment="1">
      <alignment horizontal="center" vertical="center" wrapText="1"/>
    </xf>
    <xf numFmtId="0" fontId="23" fillId="0" borderId="29" xfId="2" applyFont="1" applyBorder="1" applyAlignment="1">
      <alignment horizontal="center" vertical="center" wrapText="1"/>
    </xf>
    <xf numFmtId="49" fontId="23" fillId="0" borderId="22" xfId="2" applyNumberFormat="1" applyFont="1" applyBorder="1" applyAlignment="1">
      <alignment horizontal="center" vertical="center" wrapText="1"/>
    </xf>
    <xf numFmtId="49" fontId="23" fillId="0" borderId="24" xfId="2" applyNumberFormat="1" applyFont="1" applyBorder="1" applyAlignment="1">
      <alignment horizontal="center" vertical="center" wrapText="1"/>
    </xf>
    <xf numFmtId="49" fontId="23" fillId="0" borderId="21" xfId="2" applyNumberFormat="1" applyFont="1" applyBorder="1" applyAlignment="1">
      <alignment horizontal="center" vertical="center" wrapText="1"/>
    </xf>
    <xf numFmtId="49" fontId="23" fillId="0" borderId="2" xfId="2" applyNumberFormat="1" applyFont="1" applyBorder="1" applyAlignment="1">
      <alignment horizontal="center" vertical="center" wrapText="1"/>
    </xf>
    <xf numFmtId="49" fontId="23" fillId="0" borderId="20" xfId="2" applyNumberFormat="1" applyFont="1" applyBorder="1" applyAlignment="1">
      <alignment horizontal="center" vertical="center" wrapText="1"/>
    </xf>
    <xf numFmtId="0" fontId="5" fillId="0" borderId="0" xfId="5" applyFont="1" applyAlignment="1">
      <alignment horizontal="center"/>
    </xf>
    <xf numFmtId="0" fontId="5" fillId="0" borderId="2" xfId="2" applyFont="1" applyBorder="1" applyAlignment="1">
      <alignment horizontal="center"/>
    </xf>
    <xf numFmtId="0" fontId="5" fillId="0" borderId="20" xfId="2" applyFont="1" applyBorder="1" applyAlignment="1">
      <alignment horizontal="center"/>
    </xf>
    <xf numFmtId="0" fontId="5" fillId="0" borderId="1" xfId="2" applyFont="1" applyBorder="1" applyAlignment="1">
      <alignment horizontal="center"/>
    </xf>
    <xf numFmtId="2" fontId="5" fillId="0" borderId="22" xfId="2" applyNumberFormat="1" applyFont="1" applyBorder="1" applyAlignment="1">
      <alignment horizontal="center" vertical="center" wrapText="1"/>
    </xf>
    <xf numFmtId="2" fontId="5" fillId="0" borderId="24" xfId="2" applyNumberFormat="1" applyFont="1" applyBorder="1" applyAlignment="1">
      <alignment horizontal="center" vertical="center" wrapText="1"/>
    </xf>
    <xf numFmtId="2" fontId="5" fillId="0" borderId="21" xfId="2" applyNumberFormat="1" applyFont="1" applyBorder="1" applyAlignment="1">
      <alignment horizontal="center" vertical="center" wrapText="1"/>
    </xf>
    <xf numFmtId="2" fontId="5" fillId="0" borderId="2" xfId="2" applyNumberFormat="1" applyFont="1" applyBorder="1" applyAlignment="1">
      <alignment horizontal="center" vertical="center" wrapText="1"/>
    </xf>
    <xf numFmtId="2" fontId="5" fillId="0" borderId="20"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5" fillId="0" borderId="2" xfId="2" applyNumberFormat="1" applyFont="1" applyBorder="1" applyAlignment="1">
      <alignment horizontal="center" vertical="center"/>
    </xf>
    <xf numFmtId="2" fontId="5" fillId="0" borderId="20" xfId="2" applyNumberFormat="1" applyFont="1" applyBorder="1" applyAlignment="1">
      <alignment horizontal="center" vertical="center"/>
    </xf>
    <xf numFmtId="2" fontId="5" fillId="0" borderId="1" xfId="2" applyNumberFormat="1" applyFont="1" applyBorder="1" applyAlignment="1">
      <alignment horizontal="center" vertical="center"/>
    </xf>
    <xf numFmtId="2" fontId="5" fillId="0" borderId="30" xfId="2" applyNumberFormat="1" applyFont="1" applyBorder="1" applyAlignment="1">
      <alignment horizontal="center" vertical="center" wrapText="1"/>
    </xf>
    <xf numFmtId="2" fontId="5" fillId="0" borderId="31" xfId="2" applyNumberFormat="1" applyFont="1" applyBorder="1" applyAlignment="1">
      <alignment horizontal="center" vertical="center" wrapText="1"/>
    </xf>
    <xf numFmtId="2" fontId="5" fillId="0" borderId="29" xfId="2" applyNumberFormat="1" applyFont="1" applyBorder="1" applyAlignment="1">
      <alignment horizontal="center" vertical="center" wrapText="1"/>
    </xf>
    <xf numFmtId="0" fontId="5" fillId="0" borderId="30" xfId="2" applyFont="1" applyBorder="1" applyAlignment="1">
      <alignment horizontal="center" vertical="center" wrapText="1"/>
    </xf>
    <xf numFmtId="0" fontId="5" fillId="0" borderId="31" xfId="2" applyFont="1" applyBorder="1" applyAlignment="1">
      <alignment horizontal="center" vertical="center" wrapText="1"/>
    </xf>
    <xf numFmtId="0" fontId="5" fillId="0" borderId="29" xfId="2" applyFont="1" applyBorder="1" applyAlignment="1">
      <alignment horizontal="center" vertical="center" wrapText="1"/>
    </xf>
    <xf numFmtId="49" fontId="5" fillId="0" borderId="22" xfId="2" applyNumberFormat="1" applyFont="1" applyBorder="1" applyAlignment="1">
      <alignment horizontal="center" vertical="center" wrapText="1"/>
    </xf>
    <xf numFmtId="49" fontId="5" fillId="0" borderId="24" xfId="2" applyNumberFormat="1" applyFont="1" applyBorder="1" applyAlignment="1">
      <alignment horizontal="center" vertical="center" wrapText="1"/>
    </xf>
    <xf numFmtId="49" fontId="5" fillId="0" borderId="21" xfId="2" applyNumberFormat="1" applyFont="1" applyBorder="1" applyAlignment="1">
      <alignment horizontal="center" vertical="center" wrapText="1"/>
    </xf>
    <xf numFmtId="49" fontId="5" fillId="0" borderId="2" xfId="2" applyNumberFormat="1" applyFont="1" applyBorder="1" applyAlignment="1">
      <alignment horizontal="center" vertical="center" wrapText="1"/>
    </xf>
    <xf numFmtId="49" fontId="5" fillId="0" borderId="20" xfId="2" applyNumberFormat="1" applyFont="1" applyBorder="1" applyAlignment="1">
      <alignment horizontal="center" vertical="center" wrapText="1"/>
    </xf>
  </cellXfs>
  <cellStyles count="8">
    <cellStyle name="Hyperlink" xfId="7" builtinId="8"/>
    <cellStyle name="Hyperlink 3" xfId="1"/>
    <cellStyle name="Normal" xfId="0" builtinId="0"/>
    <cellStyle name="Normal 2" xfId="2"/>
    <cellStyle name="Normal 2 13 2" xfId="3"/>
    <cellStyle name="Normal 3 3 4" xfId="4"/>
    <cellStyle name="Normal 8 2" xfId="5"/>
    <cellStyle name="Normal 9" xfId="6"/>
  </cellStyles>
  <dxfs count="56">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5</xdr:row>
      <xdr:rowOff>0</xdr:rowOff>
    </xdr:from>
    <xdr:to>
      <xdr:col>15</xdr:col>
      <xdr:colOff>0</xdr:colOff>
      <xdr:row>7</xdr:row>
      <xdr:rowOff>123825</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9172575" y="581025"/>
          <a:ext cx="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5</xdr:row>
      <xdr:rowOff>0</xdr:rowOff>
    </xdr:from>
    <xdr:to>
      <xdr:col>15</xdr:col>
      <xdr:colOff>0</xdr:colOff>
      <xdr:row>7</xdr:row>
      <xdr:rowOff>123825</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9067800" y="723900"/>
          <a:ext cx="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295275</xdr:colOff>
      <xdr:row>0</xdr:row>
      <xdr:rowOff>19050</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02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03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04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05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06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07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08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09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0A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0B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0C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0D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0E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0F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0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1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12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13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14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15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16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17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18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19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1A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1B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1C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1D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1E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1F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20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21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22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23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24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25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26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27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28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29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2A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2B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2C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D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E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2F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30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31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32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33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34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35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36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37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38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39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3A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3B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3C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3D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3E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F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40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41000000}"/>
            </a:ext>
          </a:extLst>
        </xdr:cNvPr>
        <xdr:cNvSpPr>
          <a:spLocks noChangeAspect="1" noChangeArrowheads="1"/>
        </xdr:cNvSpPr>
      </xdr:nvSpPr>
      <xdr:spPr bwMode="auto">
        <a:xfrm>
          <a:off x="48291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42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43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44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45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46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47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48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49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4A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4B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C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D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4E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4F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50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51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52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53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54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55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56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57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58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59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5A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5B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5C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5D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E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F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60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61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62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63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64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65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66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67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68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69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6A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B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C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6D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6E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6F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70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71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72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73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74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75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6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77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78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79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7A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7B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C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D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E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7F000000}"/>
            </a:ext>
          </a:extLst>
        </xdr:cNvPr>
        <xdr:cNvSpPr>
          <a:spLocks noChangeAspect="1" noChangeArrowheads="1"/>
        </xdr:cNvSpPr>
      </xdr:nvSpPr>
      <xdr:spPr bwMode="auto">
        <a:xfrm>
          <a:off x="48291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2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80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2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81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82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83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84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85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86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87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88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89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8A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8B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8C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8D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8E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8F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90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91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92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93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94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95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96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97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98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99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9A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9B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9C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9D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E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F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A0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A1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A2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A3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A4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A5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A6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A7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A8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A9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AA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B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C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AD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AE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AF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B0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B1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B2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B3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B4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B5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B6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B7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B8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B9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BA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BB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BC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D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E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BF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C0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C1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C2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C3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C4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C5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C6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C7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C8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C9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A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B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CC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CD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CE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CF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D0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D1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D2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D3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D4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D5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D6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D7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D8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D9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DA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DB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C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D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DE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DF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E0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E1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E2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E3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E4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E5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E6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E7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E8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9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A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EB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EC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ED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EE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EF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F0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F1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F2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F3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F4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F5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F6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F7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F8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F9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FA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B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C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FD00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FE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FF00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00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01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02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03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04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05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06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07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08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09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0A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0B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0C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0D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0E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0F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10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11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12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13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14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15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16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17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18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19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1A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1B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C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D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1E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1F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20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21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22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23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24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25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26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27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28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9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A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2B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2C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2D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2E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2F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30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31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32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33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34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35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36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37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38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39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3A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B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C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3D010000}"/>
            </a:ext>
          </a:extLst>
        </xdr:cNvPr>
        <xdr:cNvSpPr>
          <a:spLocks noChangeAspect="1" noChangeArrowheads="1"/>
        </xdr:cNvSpPr>
      </xdr:nvSpPr>
      <xdr:spPr bwMode="auto">
        <a:xfrm>
          <a:off x="1543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3E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3F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40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41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42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43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44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45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46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47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8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9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4A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4B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4C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4D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4E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4F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50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51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52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53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54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55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56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57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58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59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A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B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5C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5D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5E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5F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60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61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62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63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64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65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66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7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8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69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6A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6B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6C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6D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6E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F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70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71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2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73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74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75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76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77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8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9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A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7B010000}"/>
            </a:ext>
          </a:extLst>
        </xdr:cNvPr>
        <xdr:cNvSpPr>
          <a:spLocks noChangeAspect="1" noChangeArrowheads="1"/>
        </xdr:cNvSpPr>
      </xdr:nvSpPr>
      <xdr:spPr bwMode="auto">
        <a:xfrm>
          <a:off x="15430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7C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7D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7E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7F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80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81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82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83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84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85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86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87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88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89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8A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8B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8C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8D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8E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8F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90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91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92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93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94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95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96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97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98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99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A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B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9C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9D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E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F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A0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A1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A2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A3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A4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A5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A6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7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8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A9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AA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AB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AC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AD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AE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F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B0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B1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B2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B3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B4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B5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B6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B7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B8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9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A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BB010000}"/>
            </a:ext>
          </a:extLst>
        </xdr:cNvPr>
        <xdr:cNvSpPr>
          <a:spLocks noChangeAspect="1" noChangeArrowheads="1"/>
        </xdr:cNvSpPr>
      </xdr:nvSpPr>
      <xdr:spPr bwMode="auto">
        <a:xfrm>
          <a:off x="15430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BC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BD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BE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BF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C0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C1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C2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C3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C4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C5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6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7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C8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C9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CA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CB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CC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CD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E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CF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D0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D1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D2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D3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D4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D5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D6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D7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8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9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DA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DB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C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DD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DE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F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E0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E1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E2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E3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E4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5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6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E7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E8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E9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EA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EB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EC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D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E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F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F0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F1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F2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F3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F4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F5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F6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7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8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F9010000}"/>
            </a:ext>
          </a:extLst>
        </xdr:cNvPr>
        <xdr:cNvSpPr>
          <a:spLocks noChangeAspect="1" noChangeArrowheads="1"/>
        </xdr:cNvSpPr>
      </xdr:nvSpPr>
      <xdr:spPr bwMode="auto">
        <a:xfrm>
          <a:off x="1543050" y="66960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FA01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FB01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FC01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FD01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FE01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FF01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00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01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02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03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04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05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06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07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08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09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0A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0B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0C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0D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0E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0F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10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11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12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13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14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15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16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17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8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9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1A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1B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C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D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1E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F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20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21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22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23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24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5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6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27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28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29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2A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2B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2C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D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2E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2F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30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31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32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33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34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35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36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7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8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39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3A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3B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3C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3D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3E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3F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40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41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42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43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4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5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46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47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48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49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4A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4B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C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4D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4E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4F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50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51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52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53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54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55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6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7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58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59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5A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5B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5C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5D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5E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5F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60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61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62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3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4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65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66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67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68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69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6A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B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6C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6D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6E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6F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70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71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72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73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4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5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3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6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77020000}"/>
            </a:ext>
          </a:extLst>
        </xdr:cNvPr>
        <xdr:cNvSpPr>
          <a:spLocks noChangeAspect="1" noChangeArrowheads="1"/>
        </xdr:cNvSpPr>
      </xdr:nvSpPr>
      <xdr:spPr bwMode="auto">
        <a:xfrm>
          <a:off x="417195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78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79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7A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7B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7C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7D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7E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7F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80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81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82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83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84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85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86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87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88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89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8A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8B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8C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8D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8E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8F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90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91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92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93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94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95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6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7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98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99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A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B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9C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D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9E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9F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A0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A1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A2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3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4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A5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A6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A7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A8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A9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AA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B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AC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AD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AE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AF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B0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B1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B2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B3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B4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5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6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B7020000}"/>
            </a:ext>
          </a:extLst>
        </xdr:cNvPr>
        <xdr:cNvSpPr>
          <a:spLocks noChangeAspect="1" noChangeArrowheads="1"/>
        </xdr:cNvSpPr>
      </xdr:nvSpPr>
      <xdr:spPr bwMode="auto">
        <a:xfrm>
          <a:off x="2857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B8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B9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BA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BB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BC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BD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BE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BF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C0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C1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2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3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C4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C5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C6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C7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C8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C9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A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CB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CC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CD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CE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CF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D0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D1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D2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D3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4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5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D6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D7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8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D9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DA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B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DC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DD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DE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DF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E0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1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2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E3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E4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E5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E6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E7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E8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9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A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B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EC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ED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EE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EF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F0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F1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F2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3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4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F5020000}"/>
            </a:ext>
          </a:extLst>
        </xdr:cNvPr>
        <xdr:cNvSpPr>
          <a:spLocks noChangeAspect="1" noChangeArrowheads="1"/>
        </xdr:cNvSpPr>
      </xdr:nvSpPr>
      <xdr:spPr bwMode="auto">
        <a:xfrm>
          <a:off x="220027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F6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F7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F8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F9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FA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FB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FC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FD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FE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FF02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00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01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02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03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04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05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06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07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08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09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0A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0B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0C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0D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0E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0F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10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11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12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13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4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5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16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17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8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9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1A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B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1C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1D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1E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1F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20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1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2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23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24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25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26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27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28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9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2A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2B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2C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2D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2E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2F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30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31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32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3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4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35030000}"/>
            </a:ext>
          </a:extLst>
        </xdr:cNvPr>
        <xdr:cNvSpPr>
          <a:spLocks noChangeAspect="1" noChangeArrowheads="1"/>
        </xdr:cNvSpPr>
      </xdr:nvSpPr>
      <xdr:spPr bwMode="auto">
        <a:xfrm>
          <a:off x="4171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36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37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38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39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3A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3B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3C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3D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3E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3F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0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1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42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43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44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45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46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47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8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49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4A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4B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4C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4D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4E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4F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50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51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2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53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54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55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56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57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58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59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5A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5B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5C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5D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5E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5F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0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61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62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63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64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65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66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7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68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69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6A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6B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6C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6D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6E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6F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0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1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2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73030000}"/>
            </a:ext>
          </a:extLst>
        </xdr:cNvPr>
        <xdr:cNvSpPr>
          <a:spLocks noChangeAspect="1" noChangeArrowheads="1"/>
        </xdr:cNvSpPr>
      </xdr:nvSpPr>
      <xdr:spPr bwMode="auto">
        <a:xfrm>
          <a:off x="35147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26</xdr:col>
      <xdr:colOff>0</xdr:colOff>
      <xdr:row>0</xdr:row>
      <xdr:rowOff>0</xdr:rowOff>
    </xdr:from>
    <xdr:ext cx="295275" cy="19050"/>
    <xdr:sp macro="" textlink="">
      <xdr:nvSpPr>
        <xdr:cNvPr id="88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74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75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76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77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78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79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7A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7B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7C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D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E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7F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80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81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82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83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84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85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86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87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88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89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8A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8B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8C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8D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8E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8F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90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91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2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3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94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95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6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7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98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9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9A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9B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9C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9D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9E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9F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0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A1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A2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A3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A4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A5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A6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7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A8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A9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AA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AB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AC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AD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AE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AF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B0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1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B2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B303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4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B4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4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B5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B6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B7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B8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B9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BA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BB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BC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BD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BE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BF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C0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C1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C2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C3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C4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C5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6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C7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C8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C9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CA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CB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CC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CD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CE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CF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0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D1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D2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D3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4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D5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D6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7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D8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D9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DA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DB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DC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DD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DE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DF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E0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E1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E2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E3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E4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5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6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7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E8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E9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EA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EB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EC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ED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EE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EF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0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F103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F2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F3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F4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F5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F6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F7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F8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F9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FA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FB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FC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FD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FE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FF03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00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01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02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03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04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05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06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07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08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09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0A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0B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0C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0D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0E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0F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0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1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12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13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4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15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16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17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18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19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1A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1B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1C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1D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1E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1F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20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21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22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23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24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25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26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27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28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29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2A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2B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2C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2D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2E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2F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30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31040000}"/>
            </a:ext>
          </a:extLst>
        </xdr:cNvPr>
        <xdr:cNvSpPr>
          <a:spLocks noChangeAspect="1" noChangeArrowheads="1"/>
        </xdr:cNvSpPr>
      </xdr:nvSpPr>
      <xdr:spPr bwMode="auto">
        <a:xfrm>
          <a:off x="739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32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33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34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35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36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37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38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39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3A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3B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3C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3D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3E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3F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40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41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42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43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44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45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46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47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48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49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4A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4B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4C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4D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4E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4F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50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51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52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53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54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55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56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57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58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59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5A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5B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5C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5D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5E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5F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60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61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62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63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64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65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66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67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68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69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6A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6B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6C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6D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6E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6F040000}"/>
            </a:ext>
          </a:extLst>
        </xdr:cNvPr>
        <xdr:cNvSpPr>
          <a:spLocks noChangeAspect="1" noChangeArrowheads="1"/>
        </xdr:cNvSpPr>
      </xdr:nvSpPr>
      <xdr:spPr bwMode="auto">
        <a:xfrm>
          <a:off x="6143625"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70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71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72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73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74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75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76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77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78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79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7A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7B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7C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7D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7E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7F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80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81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82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83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84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85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86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87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88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89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8A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8B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8C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8D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8E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8F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90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91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2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93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94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95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96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97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98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99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9A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9B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9C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9D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9E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9F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A0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A1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A2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A3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A4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A5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A6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A7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A8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A9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AA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AB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AC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AD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AE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AF040000}"/>
            </a:ext>
          </a:extLst>
        </xdr:cNvPr>
        <xdr:cNvSpPr>
          <a:spLocks noChangeAspect="1" noChangeArrowheads="1"/>
        </xdr:cNvSpPr>
      </xdr:nvSpPr>
      <xdr:spPr bwMode="auto">
        <a:xfrm>
          <a:off x="8572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B0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B1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B2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B3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B4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B5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B6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B7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B8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B9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BA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BB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BC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BD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BE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BF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C0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C1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C2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C3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C4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C5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C6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C7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C8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C9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CA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CB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CC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CD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CE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CF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0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A00-0000D1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D2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A00-0000D3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D4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D5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D6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A00-0000D7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D8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D9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DA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DB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DC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A00-0000DD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A00-0000DE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A00-0000DF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E0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A00-0000E1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2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A00-0000E3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E4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A00-0000E5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A00-0000E6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A00-0000E7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A00-0000E8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A00-0000E9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A00-0000EA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EB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6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A00-0000EC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A00-0000ED040000}"/>
            </a:ext>
          </a:extLst>
        </xdr:cNvPr>
        <xdr:cNvSpPr>
          <a:spLocks noChangeAspect="1" noChangeArrowheads="1"/>
        </xdr:cNvSpPr>
      </xdr:nvSpPr>
      <xdr:spPr bwMode="auto">
        <a:xfrm>
          <a:off x="8572500" y="66960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295275</xdr:colOff>
      <xdr:row>0</xdr:row>
      <xdr:rowOff>19050</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02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03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04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05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06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07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08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09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0A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0B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0C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0D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0E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0F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10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11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12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13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14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15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16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17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18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19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1A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1B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1C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1D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1E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1F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20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21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22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23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24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25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26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27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28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29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2A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2B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2C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2D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2E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2F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30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31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32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33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34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35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36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37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38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39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3A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3B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3C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3D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3E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3F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40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41000000}"/>
            </a:ext>
          </a:extLst>
        </xdr:cNvPr>
        <xdr:cNvSpPr>
          <a:spLocks noChangeAspect="1" noChangeArrowheads="1"/>
        </xdr:cNvSpPr>
      </xdr:nvSpPr>
      <xdr:spPr bwMode="auto">
        <a:xfrm>
          <a:off x="10306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4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4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4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4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4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4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4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4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4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4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4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4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4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4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5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5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5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5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5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5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5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5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5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5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5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5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5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5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5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5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6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6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6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6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6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6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6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6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6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6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6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6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6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6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6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6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7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7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7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7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7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7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7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7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7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7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7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7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7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7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7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7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8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8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8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8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8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8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8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8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8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8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8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8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8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8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8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8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9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9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9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9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9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9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9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9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9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9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9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9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9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9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9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9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A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A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A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A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A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A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A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A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A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A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A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A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A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A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A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A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B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B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B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B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B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B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B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B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B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B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B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B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B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B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B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B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C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C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C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C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C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C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C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C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C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C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C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C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C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C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C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C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D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D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D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D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D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D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D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D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D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D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D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D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D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D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D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D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E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E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E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E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E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E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E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E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E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E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E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E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E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E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E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E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F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F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F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F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F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F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F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F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F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F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F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F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F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F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F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F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0001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0101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0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0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0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0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0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0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0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0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0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0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0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0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0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0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1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1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1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1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1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1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1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1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1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1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1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1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1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1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1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1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2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2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2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2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2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2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2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2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2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2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2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2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2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2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2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2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2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3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3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3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3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3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3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3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3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3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3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3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3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3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3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3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3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4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4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4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4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4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4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4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4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4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4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4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4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4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4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4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4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5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5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5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5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5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5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5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5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5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5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5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5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5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5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5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5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6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6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6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6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6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6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6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6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6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6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6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6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6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6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6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6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7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7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7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7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7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7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7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7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7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7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7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7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7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7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7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7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7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8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8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8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8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8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8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8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8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8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8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8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8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8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8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8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3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8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9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9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9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9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9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9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9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9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9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9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9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9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9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9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9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9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A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A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A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A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A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F00-0000A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A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F00-0000A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A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A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A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F00-0000A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A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A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A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A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B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F00-0000B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F00-0000B2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F00-0000B3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B4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F00-0000B5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B6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F00-0000B7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B8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F00-0000B9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F00-0000BA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F00-0000BB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F00-0000BC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F00-0000BD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F00-0000BE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BF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F00-0000C0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295275</xdr:colOff>
      <xdr:row>0</xdr:row>
      <xdr:rowOff>19050</xdr:rowOff>
    </xdr:to>
    <xdr:sp macro="" textlink="">
      <xdr:nvSpPr>
        <xdr:cNvPr id="4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F00-0000C1010000}"/>
            </a:ext>
          </a:extLst>
        </xdr:cNvPr>
        <xdr:cNvSpPr>
          <a:spLocks noChangeAspect="1" noChangeArrowheads="1"/>
        </xdr:cNvSpPr>
      </xdr:nvSpPr>
      <xdr:spPr bwMode="auto">
        <a:xfrm>
          <a:off x="7553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314325</xdr:colOff>
      <xdr:row>0</xdr:row>
      <xdr:rowOff>28575</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02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03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04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05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06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07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08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09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0A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0B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0C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0D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0E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0F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10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11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12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13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14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15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16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17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18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19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1A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1B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1C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1D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1E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1F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20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21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22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23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24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25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26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27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28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29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2A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2B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2C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2D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2E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2F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30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31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32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33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34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35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36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37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38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39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3A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3B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3C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3D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3E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3F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40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314325</xdr:colOff>
      <xdr:row>0</xdr:row>
      <xdr:rowOff>28575</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41000000}"/>
            </a:ext>
          </a:extLst>
        </xdr:cNvPr>
        <xdr:cNvSpPr>
          <a:spLocks noChangeAspect="1" noChangeArrowheads="1"/>
        </xdr:cNvSpPr>
      </xdr:nvSpPr>
      <xdr:spPr bwMode="auto">
        <a:xfrm>
          <a:off x="1082040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4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4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4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4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4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4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4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4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4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4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4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4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4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4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5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5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5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5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5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5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5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5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5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5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5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5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5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5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5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5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6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6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6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6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6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6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6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6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6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6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6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6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6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6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6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6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7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7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7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7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7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7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7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7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7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7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7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7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7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7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7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7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8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8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8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8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8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8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8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8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8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8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8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8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8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8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8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8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9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9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9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9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9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9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9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9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9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9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9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9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9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9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9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9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A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A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A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A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A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A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A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A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A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A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A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A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A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A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A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A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B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B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B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B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B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B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B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B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B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B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B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B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B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B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B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B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C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C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C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C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C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C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C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C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C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C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C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C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C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C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C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C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D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D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D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D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D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D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D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D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D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D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D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D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D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D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D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D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E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E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E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E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E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E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E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E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E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E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E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E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E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E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E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E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F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F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F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F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F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F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F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F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F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F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F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F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F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F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F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F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0001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0101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0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0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0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0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0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0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0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0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0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0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0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0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0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0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1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1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1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1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1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1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1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1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1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1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1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1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1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1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1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1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2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2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2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2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2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2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2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2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2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2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2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2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2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2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2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2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2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3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3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3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3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3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3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3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3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3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3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3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3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3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3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3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3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4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4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4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4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4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4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4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4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4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4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4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4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4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4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4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4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5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5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5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5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5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5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5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5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5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5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5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5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5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5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5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5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6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6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6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6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6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6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6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6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6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6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6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6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6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6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6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6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7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7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7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7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7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7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7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7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7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7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7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7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7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7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7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7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7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8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8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8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8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8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8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8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8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8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8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8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8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8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8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8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3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8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9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9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9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9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9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9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9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9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9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9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9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9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9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9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9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9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A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A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A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A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A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000-0000A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A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000-0000A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A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A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A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000-0000A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A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A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A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A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B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000-0000B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000-0000B2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000-0000B3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B4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000-0000B5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B6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000-0000B7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B8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000-0000B9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000-0000BA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000-0000BB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000-0000BC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000-0000BD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000-0000BE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BF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000-0000C0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0</xdr:row>
      <xdr:rowOff>0</xdr:rowOff>
    </xdr:from>
    <xdr:to>
      <xdr:col>14</xdr:col>
      <xdr:colOff>304800</xdr:colOff>
      <xdr:row>0</xdr:row>
      <xdr:rowOff>28575</xdr:rowOff>
    </xdr:to>
    <xdr:sp macro="" textlink="">
      <xdr:nvSpPr>
        <xdr:cNvPr id="4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000-0000C1010000}"/>
            </a:ext>
          </a:extLst>
        </xdr:cNvPr>
        <xdr:cNvSpPr>
          <a:spLocks noChangeAspect="1" noChangeArrowheads="1"/>
        </xdr:cNvSpPr>
      </xdr:nvSpPr>
      <xdr:spPr bwMode="auto">
        <a:xfrm>
          <a:off x="8086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295275</xdr:colOff>
      <xdr:row>0</xdr:row>
      <xdr:rowOff>19050</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02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03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04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05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06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07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08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09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0A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0B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0C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0D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0E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0F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0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1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12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13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14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15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16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17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18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19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1A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1B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1C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1D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1E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1F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20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21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22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23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24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25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26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27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28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29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2A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2B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2C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D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E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2F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30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31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32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33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34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35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36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37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38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39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3A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3B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3C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3D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3E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F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40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4100000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42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43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44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45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46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47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48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49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4A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4B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C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D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4E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4F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50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51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52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53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54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55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56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57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58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59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5A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5B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5C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5D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E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F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60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61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62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63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64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65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66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67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68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69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6A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B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C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6D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6E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6F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70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71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72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73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74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75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6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77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78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79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7A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7B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C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D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E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7F0000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2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80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2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81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82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83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84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85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86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87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88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89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8A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8B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8C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8D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8E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8F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90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91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92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93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94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95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96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97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98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99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9A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9B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9C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9D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E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F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A0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A1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A2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A3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A4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A5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A6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A7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A8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A9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AA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B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C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AD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AE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AF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B0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B1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B2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B3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B4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B5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B6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B7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B8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B9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BA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BB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BC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D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E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BF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C0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C1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C2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C3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C4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C5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C6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C7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C8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C9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A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B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CC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CD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CE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CF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D0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D1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D2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D3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D4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D5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D6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D7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D8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D9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DA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DB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C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D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DE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DF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E0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E1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E2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E3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E4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E5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E6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E7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E8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9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A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EB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EC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ED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EE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EF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F0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F1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F2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F3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F4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F5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F6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F7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F8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F9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FA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B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C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FD00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FE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FF00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00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01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02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03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04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05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06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07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08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09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0A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0B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0C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0D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0E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0F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10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11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12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13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14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15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16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17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18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19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1A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1B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C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D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1E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1F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20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21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22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23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24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25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26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27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28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9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A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2B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2C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2D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2E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2F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30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31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32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33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34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35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36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37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38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39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3A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B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C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3D01000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3E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3F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40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41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42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43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44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45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46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47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8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9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4A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4B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4C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4D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4E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4F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50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51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52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53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54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55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56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57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58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59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A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B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5C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5D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5E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5F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60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61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62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63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64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65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66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7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8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69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6A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6B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6C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6D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6E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F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70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71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2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73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74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75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76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77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8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9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A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7B01000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7C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7D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7E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7F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80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81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82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83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84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85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86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87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88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89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8A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8B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8C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8D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8E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8F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90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91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92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93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94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95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96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97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98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99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A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B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9C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9D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E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F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A0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A1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A2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A3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A4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A5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A6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7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8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A9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AA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AB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AC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AD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AE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F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B0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B1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B2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B3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B4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B5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B6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B7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B8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9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A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BB01000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BC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BD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BE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BF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C0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C1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C2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C3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C4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C5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6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7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C8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C9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CA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CB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CC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CD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E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CF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D0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D1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D2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D3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D4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D5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D6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D7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8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9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DA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DB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C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DD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DE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F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E0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E1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E2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E3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E4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5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6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E7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E8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E9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EA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EB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EC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D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E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F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F0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F1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F2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F3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F4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F5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F6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7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8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F901000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FA01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FB01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FC01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FD01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FE01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FF01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00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01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02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03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04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05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06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07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08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09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0A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0B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0C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0D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0E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0F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10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11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12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13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14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15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16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17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8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9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1A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1B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C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D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1E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F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20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21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22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23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24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5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6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27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28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29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2A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2B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2C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D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2E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2F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30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31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32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33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34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35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36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7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8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3902000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3A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3B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3C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3D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3E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3F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40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41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42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43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4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5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46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47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48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49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4A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4B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C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4D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4E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4F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50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51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52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53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54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55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6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7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58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59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5A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5B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5C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5D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5E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5F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60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61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62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3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4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65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66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67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68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69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6A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B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6C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6D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6E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6F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70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71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72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73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4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5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3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6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770200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78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79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7A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7B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7C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7D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7E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7F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80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81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82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83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84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85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86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87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88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89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8A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8B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8C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8D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8E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8F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90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91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92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93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94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95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6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7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98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99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A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B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9C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D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9E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9F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A0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A1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A2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3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4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A5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A6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A7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A8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A9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AA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B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AC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AD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AE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AF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B0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B1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B2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B3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B4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5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6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B702000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B8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B9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BA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BB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BC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BD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BE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BF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C0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C1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2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3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C4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C5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C6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C7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C8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C9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A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CB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CC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CD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CE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CF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D0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D1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D2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D3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4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5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D6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D7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8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D9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DA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B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DC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DD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DE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DF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E0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1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2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E3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E4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E5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E6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E7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E8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9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A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B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EC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ED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EE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EF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F0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F1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F2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3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4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F50200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F6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F7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F8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F9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FA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FB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FC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FD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FE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FF02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00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01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02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03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04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05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06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07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08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09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0A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0B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0C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0D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0E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0F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10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11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12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13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4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5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16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17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8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9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1A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B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1C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1D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1E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1F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20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1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2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23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24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25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26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27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28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9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2A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2B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2C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2D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2E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2F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30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31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32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3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4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3503000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36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37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38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39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3A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3B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3C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3D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3E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3F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0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1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42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43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44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45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46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47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8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49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4A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4B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4C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4D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4E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4F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50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51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2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53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54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55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56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57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58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59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5A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5B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5C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5D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5E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5F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0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61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62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63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64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65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66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7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68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69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6A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6B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6C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6D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6E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6F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0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1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2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730300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26</xdr:col>
      <xdr:colOff>0</xdr:colOff>
      <xdr:row>0</xdr:row>
      <xdr:rowOff>0</xdr:rowOff>
    </xdr:from>
    <xdr:ext cx="295275" cy="19050"/>
    <xdr:sp macro="" textlink="">
      <xdr:nvSpPr>
        <xdr:cNvPr id="88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74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75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76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77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78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79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7A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7B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7C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D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E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7F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80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81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82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83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84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85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86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87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88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89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8A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8B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8C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8D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8E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8F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90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91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2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3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94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95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6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7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98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9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9A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9B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9C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9D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9E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9F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0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A1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A2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A3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A4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A5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A6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7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A8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A9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AA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AB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AC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AD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AE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AF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B0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1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B2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B3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4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B4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4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B5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B6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B7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B8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B9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BA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BB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BC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BD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BE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BF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C0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C1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C2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C3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C4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C5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6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C7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C8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C9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CA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CB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CC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CD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CE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CF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0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D1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D2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D3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4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D5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D6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7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D8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D9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DA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DB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DC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DD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DE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DF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E0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E1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E2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E3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E4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5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6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7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E8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E9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EA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EB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EC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ED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EE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EF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0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F103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F2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F3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F4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F5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F6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F7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F8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F9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FA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FB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FC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FD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FE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FF03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0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0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02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03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04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05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06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07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08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09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0A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0B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0C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0D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0E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0F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12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13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4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15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16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17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18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19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1A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1B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1C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1D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1E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1F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2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2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22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23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24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25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26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27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28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29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2A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2B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2C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2D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2E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2F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3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3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32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33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34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35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36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37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38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39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3A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3B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3C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3D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3E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3F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40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41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42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43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44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45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46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47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48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49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4A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4B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4C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4D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4E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4F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50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51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52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53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54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55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56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57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58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59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5A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5B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5C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5D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5E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5F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60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61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62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63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64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65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66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67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68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69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6A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6B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6C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6D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6E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6F0400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7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7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72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73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74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75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76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77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78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79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7A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7B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7C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7D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7E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7F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8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8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82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83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84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85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86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87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88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89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8A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8B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8C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8D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8E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8F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9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9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2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93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94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95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96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97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98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99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9A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9B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9C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9D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9E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9F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A0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A1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A2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A3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A4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A5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A6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A7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A8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A9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AA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AB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AC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AD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AE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AF04000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B0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B1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B2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B3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B4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B5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B6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B7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B8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B9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BA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BB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BC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BD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BE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BF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C0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C1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C2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C3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C4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C5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C6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C7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C8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C9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CA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CB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CC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CD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CE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CF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0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200-0000D1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D2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200-0000D3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D4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D5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D6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200-0000D7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D8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D9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DA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DB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DC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200-0000DD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200-0000DE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200-0000DF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E0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200-0000E1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2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200-0000E3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E4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200-0000E5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200-0000E6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200-0000E7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200-0000E8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200-0000E9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200-0000EA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EB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6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200-0000EC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200-0000ED0400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16</xdr:col>
      <xdr:colOff>295275</xdr:colOff>
      <xdr:row>0</xdr:row>
      <xdr:rowOff>19050</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0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0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0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0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0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0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0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0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0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0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0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0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0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0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1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1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1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1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1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1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1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1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1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1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1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1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1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1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1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1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2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2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2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2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2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2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2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2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2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2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2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2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2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2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2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2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3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3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3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3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3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3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3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3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3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3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3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3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3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3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3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3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4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4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4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4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4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4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4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4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4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4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4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4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4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4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4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4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5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5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5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5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5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5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5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5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5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5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5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5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5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5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5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5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6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6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6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6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6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6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6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6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6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6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6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6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6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6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6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6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7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7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7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7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7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7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7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7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7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7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7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7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7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7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7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7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8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8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8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8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8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8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8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8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8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8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8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8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8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8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8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8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9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9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9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9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9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9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9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9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9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9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9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9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9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9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9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9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A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A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A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A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A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A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A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A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A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A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A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A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A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A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A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A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B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B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B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B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B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B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B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B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B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B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B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B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B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B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B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B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C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C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C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C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C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C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C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C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C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C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C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C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C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C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C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C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D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D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D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D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D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D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D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D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D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D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D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D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D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D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D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D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E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E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E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E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E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E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E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E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E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E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E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E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E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E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E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E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F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F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F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F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F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F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F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F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F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F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F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F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F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F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F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F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0001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0101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0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0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0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0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0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0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0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0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0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0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0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0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0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0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1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1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1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1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1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1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1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1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1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1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1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1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1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1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1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1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2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2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2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2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2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2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2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2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2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2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2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2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2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2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2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2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2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3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3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3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3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3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3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3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3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3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3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3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3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3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3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3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3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4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4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4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4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4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4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4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4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4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4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4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4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4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4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4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4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5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5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5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5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5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5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5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5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5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5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5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5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5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5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5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5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6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6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6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6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6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6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6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6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6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6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6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6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6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6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6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6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7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7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7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7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7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7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7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7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7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7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7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7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7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7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7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7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7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8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8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8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8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8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8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8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8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8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8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8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8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8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8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8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3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8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9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9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9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9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9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9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9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9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9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9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9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9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9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9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9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9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A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A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A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A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A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700-0000A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A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700-0000A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A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A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A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700-0000A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A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A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A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A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B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700-0000B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700-0000B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700-0000B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B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700-0000B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B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700-0000B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B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700-0000B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700-0000B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700-0000B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700-0000B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700-0000B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700-0000B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B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700-0000C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295275</xdr:colOff>
      <xdr:row>0</xdr:row>
      <xdr:rowOff>19050</xdr:rowOff>
    </xdr:to>
    <xdr:sp macro="" textlink="">
      <xdr:nvSpPr>
        <xdr:cNvPr id="4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700-0000C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16</xdr:col>
      <xdr:colOff>314325</xdr:colOff>
      <xdr:row>0</xdr:row>
      <xdr:rowOff>28575</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0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0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0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0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0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0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0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0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0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0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0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0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0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0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1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1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1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1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1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1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1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1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1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1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1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1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1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1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1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1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2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2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2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2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2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2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2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2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2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2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2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2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2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2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2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2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3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3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3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3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3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3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3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3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3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3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3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3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3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3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3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3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4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4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4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4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4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4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4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4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4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4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4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4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4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4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4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4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5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5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5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5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5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5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5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5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5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5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5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5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5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5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5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5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6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6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6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6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6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6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6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6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6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6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6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6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6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6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6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6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7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7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7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7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7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7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7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7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7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7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7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7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7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7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7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7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8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8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8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8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8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8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8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8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8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8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8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8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8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8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8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8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9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9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9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9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9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9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9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9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9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9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9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9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9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9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9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9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A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A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A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A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A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A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A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A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A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A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A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A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A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A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A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A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B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B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B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B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B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B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B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B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B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B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B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B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B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B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B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B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C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C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C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C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C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C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C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C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C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C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C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C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C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C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C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C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D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D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D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D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D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D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D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D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D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D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D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D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D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D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D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D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E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E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E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E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E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E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E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E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E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E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E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E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E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E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E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E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F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F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F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F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F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F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F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F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F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F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F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F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F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F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F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F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0001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0101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0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0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0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0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0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0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0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0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0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0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0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0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0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0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1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1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1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1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1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1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1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1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1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1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1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1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1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1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1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1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2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2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2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2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2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2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2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2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2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2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2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2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2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2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2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2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2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3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3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3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3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3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3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3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3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3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3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3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3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3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3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3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3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4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4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4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4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4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4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4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4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4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4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4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4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4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4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4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4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5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5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5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5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5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5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5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5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5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5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5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5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5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5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5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5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6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6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6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6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6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6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6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6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6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6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6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6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6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6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6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6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7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7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7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7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7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7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7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7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7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7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7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7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7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7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7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7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7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8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8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8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8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8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8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8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8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8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8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8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8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8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8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8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3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8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9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9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9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9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9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9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9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9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9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9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9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9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9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9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9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9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A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A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A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A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A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1800-0000A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A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1800-0000A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A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A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A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1800-0000A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A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A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A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A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B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1800-0000B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1800-0000B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1800-0000B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B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1800-0000B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B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1800-0000B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B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1800-0000B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1800-0000B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1800-0000B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1800-0000B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1800-0000B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1800-0000B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B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1800-0000C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16</xdr:col>
      <xdr:colOff>304800</xdr:colOff>
      <xdr:row>0</xdr:row>
      <xdr:rowOff>28575</xdr:rowOff>
    </xdr:to>
    <xdr:sp macro="" textlink="">
      <xdr:nvSpPr>
        <xdr:cNvPr id="4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1800-0000C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zoomScale="90" zoomScaleNormal="90" workbookViewId="0">
      <pane xSplit="3" ySplit="6" topLeftCell="D16" activePane="bottomRight" state="frozen"/>
      <selection activeCell="K63" sqref="K63"/>
      <selection pane="topRight" activeCell="K63" sqref="K63"/>
      <selection pane="bottomLeft" activeCell="K63" sqref="K63"/>
      <selection pane="bottomRight" activeCell="K63" sqref="K63"/>
    </sheetView>
  </sheetViews>
  <sheetFormatPr defaultColWidth="8.85546875" defaultRowHeight="16.5" x14ac:dyDescent="0.25"/>
  <cols>
    <col min="1" max="1" width="5.28515625" style="2" customWidth="1"/>
    <col min="2" max="2" width="7.85546875" style="1" hidden="1" customWidth="1"/>
    <col min="3" max="3" width="15.7109375" style="1" customWidth="1"/>
    <col min="4" max="5" width="12.28515625" style="1" customWidth="1"/>
    <col min="6" max="6" width="11.28515625" style="1" customWidth="1"/>
    <col min="7" max="7" width="3.140625" style="1" customWidth="1"/>
    <col min="8" max="8" width="11.7109375" style="1" customWidth="1"/>
    <col min="9" max="9" width="2.85546875" style="1" customWidth="1"/>
    <col min="10" max="13" width="12.28515625" style="1" customWidth="1"/>
    <col min="14" max="14" width="9.85546875" style="1" hidden="1" customWidth="1"/>
    <col min="15" max="15" width="9.28515625" style="1" customWidth="1"/>
    <col min="16" max="16384" width="8.85546875" style="1"/>
  </cols>
  <sheetData>
    <row r="1" spans="1:17" ht="42.75" customHeight="1" x14ac:dyDescent="0.25">
      <c r="A1" s="762" t="s">
        <v>57</v>
      </c>
      <c r="B1" s="762"/>
      <c r="C1" s="762"/>
      <c r="D1" s="762"/>
      <c r="E1" s="762"/>
      <c r="F1" s="762"/>
      <c r="G1" s="762"/>
      <c r="H1" s="762"/>
      <c r="I1" s="762"/>
      <c r="J1" s="762"/>
      <c r="K1" s="762"/>
      <c r="L1" s="762"/>
      <c r="M1" s="762"/>
    </row>
    <row r="2" spans="1:17" ht="9.75" hidden="1" customHeight="1" x14ac:dyDescent="0.25">
      <c r="A2" s="144"/>
      <c r="B2" s="144"/>
      <c r="C2" s="144"/>
      <c r="D2" s="144"/>
      <c r="E2" s="144"/>
      <c r="F2" s="144"/>
      <c r="G2" s="144"/>
      <c r="H2" s="144"/>
      <c r="I2" s="144"/>
      <c r="J2" s="144"/>
      <c r="K2" s="144"/>
      <c r="L2" s="144"/>
      <c r="M2" s="144"/>
    </row>
    <row r="3" spans="1:17" s="15" customFormat="1" ht="24" customHeight="1" x14ac:dyDescent="0.25">
      <c r="A3" s="150"/>
      <c r="J3" s="122"/>
      <c r="K3" s="122"/>
      <c r="M3" s="122" t="s">
        <v>0</v>
      </c>
    </row>
    <row r="4" spans="1:17" s="3" customFormat="1" ht="23.25" customHeight="1" x14ac:dyDescent="0.25">
      <c r="A4" s="763" t="s">
        <v>1</v>
      </c>
      <c r="B4" s="763" t="s">
        <v>2</v>
      </c>
      <c r="C4" s="763" t="s">
        <v>3</v>
      </c>
      <c r="D4" s="765" t="s">
        <v>4</v>
      </c>
      <c r="E4" s="766"/>
      <c r="F4" s="766"/>
      <c r="G4" s="766"/>
      <c r="H4" s="766"/>
      <c r="I4" s="767"/>
      <c r="J4" s="765" t="s">
        <v>5</v>
      </c>
      <c r="K4" s="766"/>
      <c r="L4" s="766"/>
      <c r="M4" s="767"/>
      <c r="N4" s="761" t="s">
        <v>6</v>
      </c>
      <c r="Q4" s="6"/>
    </row>
    <row r="5" spans="1:17" s="3" customFormat="1" ht="38.25" customHeight="1" x14ac:dyDescent="0.25">
      <c r="A5" s="764"/>
      <c r="B5" s="764"/>
      <c r="C5" s="764"/>
      <c r="D5" s="81" t="s">
        <v>7</v>
      </c>
      <c r="E5" s="81" t="s">
        <v>8</v>
      </c>
      <c r="F5" s="81" t="s">
        <v>9</v>
      </c>
      <c r="G5" s="151"/>
      <c r="H5" s="81" t="s">
        <v>10</v>
      </c>
      <c r="I5" s="151"/>
      <c r="J5" s="140" t="s">
        <v>12</v>
      </c>
      <c r="K5" s="140" t="s">
        <v>13</v>
      </c>
      <c r="L5" s="140" t="s">
        <v>14</v>
      </c>
      <c r="M5" s="140" t="s">
        <v>11</v>
      </c>
      <c r="N5" s="761"/>
    </row>
    <row r="6" spans="1:17" s="5" customFormat="1" ht="18.600000000000001" customHeight="1" x14ac:dyDescent="0.25">
      <c r="A6" s="4" t="s">
        <v>15</v>
      </c>
      <c r="B6" s="4" t="s">
        <v>16</v>
      </c>
      <c r="C6" s="4" t="s">
        <v>16</v>
      </c>
      <c r="D6" s="130" t="s">
        <v>146</v>
      </c>
      <c r="E6" s="130" t="s">
        <v>147</v>
      </c>
      <c r="F6" s="131" t="s">
        <v>159</v>
      </c>
      <c r="G6" s="149"/>
      <c r="H6" s="131" t="s">
        <v>158</v>
      </c>
      <c r="I6" s="149"/>
      <c r="J6" s="131" t="s">
        <v>149</v>
      </c>
      <c r="K6" s="141" t="s">
        <v>151</v>
      </c>
      <c r="L6" s="141" t="s">
        <v>152</v>
      </c>
      <c r="M6" s="152" t="s">
        <v>153</v>
      </c>
      <c r="N6" s="4">
        <v>10</v>
      </c>
    </row>
    <row r="7" spans="1:17" ht="21" customHeight="1" x14ac:dyDescent="0.25">
      <c r="A7" s="153">
        <v>1</v>
      </c>
      <c r="B7" s="154" t="s">
        <v>17</v>
      </c>
      <c r="C7" s="155" t="s">
        <v>18</v>
      </c>
      <c r="D7" s="156">
        <v>2.9</v>
      </c>
      <c r="E7" s="156">
        <v>1.8</v>
      </c>
      <c r="F7" s="156">
        <v>1.6</v>
      </c>
      <c r="G7" s="157"/>
      <c r="H7" s="156">
        <v>0.7</v>
      </c>
      <c r="I7" s="157"/>
      <c r="J7" s="158">
        <v>1.8</v>
      </c>
      <c r="K7" s="158">
        <v>2.8</v>
      </c>
      <c r="L7" s="158">
        <v>2.5</v>
      </c>
      <c r="M7" s="158">
        <v>2.9</v>
      </c>
      <c r="N7" s="159"/>
    </row>
    <row r="8" spans="1:17" ht="21" customHeight="1" x14ac:dyDescent="0.25">
      <c r="A8" s="160">
        <v>2</v>
      </c>
      <c r="B8" s="135" t="s">
        <v>19</v>
      </c>
      <c r="C8" s="161" t="s">
        <v>20</v>
      </c>
      <c r="D8" s="162">
        <v>2</v>
      </c>
      <c r="E8" s="162">
        <v>2.1</v>
      </c>
      <c r="F8" s="162">
        <v>2.2999999999999998</v>
      </c>
      <c r="G8" s="163"/>
      <c r="H8" s="162">
        <v>2</v>
      </c>
      <c r="I8" s="163"/>
      <c r="J8" s="164">
        <v>1.7</v>
      </c>
      <c r="K8" s="164">
        <v>1.9</v>
      </c>
      <c r="L8" s="164">
        <v>1.8</v>
      </c>
      <c r="M8" s="164">
        <v>1.8</v>
      </c>
      <c r="N8" s="164"/>
    </row>
    <row r="9" spans="1:17" ht="21" customHeight="1" x14ac:dyDescent="0.25">
      <c r="A9" s="160">
        <v>3</v>
      </c>
      <c r="B9" s="135" t="s">
        <v>21</v>
      </c>
      <c r="C9" s="161" t="s">
        <v>22</v>
      </c>
      <c r="D9" s="162">
        <v>1.8</v>
      </c>
      <c r="E9" s="162">
        <v>1.4</v>
      </c>
      <c r="F9" s="162">
        <v>1.3</v>
      </c>
      <c r="G9" s="163"/>
      <c r="H9" s="162">
        <v>1</v>
      </c>
      <c r="I9" s="163"/>
      <c r="J9" s="164">
        <v>1.4</v>
      </c>
      <c r="K9" s="164">
        <v>1.6</v>
      </c>
      <c r="L9" s="164">
        <v>1.5</v>
      </c>
      <c r="M9" s="164">
        <v>1.4</v>
      </c>
      <c r="N9" s="164"/>
    </row>
    <row r="10" spans="1:17" ht="21" customHeight="1" x14ac:dyDescent="0.25">
      <c r="A10" s="160">
        <v>4</v>
      </c>
      <c r="B10" s="135" t="s">
        <v>23</v>
      </c>
      <c r="C10" s="161" t="s">
        <v>24</v>
      </c>
      <c r="D10" s="162">
        <v>0.3</v>
      </c>
      <c r="E10" s="162">
        <v>0.4</v>
      </c>
      <c r="F10" s="162">
        <v>0.3</v>
      </c>
      <c r="G10" s="163"/>
      <c r="H10" s="162">
        <v>0.4</v>
      </c>
      <c r="I10" s="163"/>
      <c r="J10" s="164">
        <v>0.5</v>
      </c>
      <c r="K10" s="164">
        <v>1</v>
      </c>
      <c r="L10" s="164">
        <v>1.2</v>
      </c>
      <c r="M10" s="164">
        <v>0.7</v>
      </c>
      <c r="N10" s="164"/>
    </row>
    <row r="11" spans="1:17" ht="21" customHeight="1" x14ac:dyDescent="0.25">
      <c r="A11" s="160">
        <v>5</v>
      </c>
      <c r="B11" s="135" t="s">
        <v>25</v>
      </c>
      <c r="C11" s="161" t="s">
        <v>26</v>
      </c>
      <c r="D11" s="162">
        <v>0.7</v>
      </c>
      <c r="E11" s="162">
        <v>0.8</v>
      </c>
      <c r="F11" s="162">
        <v>1</v>
      </c>
      <c r="G11" s="163"/>
      <c r="H11" s="162">
        <v>1.2</v>
      </c>
      <c r="I11" s="163"/>
      <c r="J11" s="164">
        <v>1.2</v>
      </c>
      <c r="K11" s="164">
        <v>1</v>
      </c>
      <c r="L11" s="164">
        <v>1</v>
      </c>
      <c r="M11" s="164">
        <v>1.1000000000000001</v>
      </c>
      <c r="N11" s="164"/>
    </row>
    <row r="12" spans="1:17" ht="21" customHeight="1" x14ac:dyDescent="0.25">
      <c r="A12" s="160">
        <v>6</v>
      </c>
      <c r="B12" s="135" t="s">
        <v>27</v>
      </c>
      <c r="C12" s="161" t="s">
        <v>28</v>
      </c>
      <c r="D12" s="162">
        <v>0.7</v>
      </c>
      <c r="E12" s="162">
        <v>0.4</v>
      </c>
      <c r="F12" s="162">
        <v>0.6</v>
      </c>
      <c r="G12" s="163"/>
      <c r="H12" s="162">
        <v>0.8</v>
      </c>
      <c r="I12" s="163"/>
      <c r="J12" s="164">
        <v>0.4</v>
      </c>
      <c r="K12" s="164">
        <v>0.5</v>
      </c>
      <c r="L12" s="164">
        <v>0.7</v>
      </c>
      <c r="M12" s="164">
        <v>0.6</v>
      </c>
      <c r="N12" s="164"/>
    </row>
    <row r="13" spans="1:17" ht="21" customHeight="1" x14ac:dyDescent="0.25">
      <c r="A13" s="165">
        <v>7</v>
      </c>
      <c r="B13" s="135" t="s">
        <v>29</v>
      </c>
      <c r="C13" s="161" t="s">
        <v>30</v>
      </c>
      <c r="D13" s="162">
        <v>3</v>
      </c>
      <c r="E13" s="162">
        <v>2.8</v>
      </c>
      <c r="F13" s="162">
        <v>2.7</v>
      </c>
      <c r="G13" s="163"/>
      <c r="H13" s="162">
        <v>2.7</v>
      </c>
      <c r="I13" s="163"/>
      <c r="J13" s="164">
        <v>2.6</v>
      </c>
      <c r="K13" s="164">
        <v>2.4</v>
      </c>
      <c r="L13" s="164">
        <v>2.2000000000000002</v>
      </c>
      <c r="M13" s="164">
        <v>2.1</v>
      </c>
      <c r="N13" s="164"/>
    </row>
    <row r="14" spans="1:17" ht="21" customHeight="1" x14ac:dyDescent="0.25">
      <c r="A14" s="166">
        <v>8</v>
      </c>
      <c r="B14" s="55" t="s">
        <v>31</v>
      </c>
      <c r="C14" s="167" t="s">
        <v>32</v>
      </c>
      <c r="D14" s="168">
        <v>5.4</v>
      </c>
      <c r="E14" s="168">
        <v>5.2</v>
      </c>
      <c r="F14" s="168">
        <v>4.8</v>
      </c>
      <c r="G14" s="169"/>
      <c r="H14" s="168">
        <v>4.5</v>
      </c>
      <c r="I14" s="169"/>
      <c r="J14" s="170">
        <v>4.5999999999999996</v>
      </c>
      <c r="K14" s="170">
        <v>4.7</v>
      </c>
      <c r="L14" s="170">
        <v>5.2</v>
      </c>
      <c r="M14" s="170">
        <v>4.5999999999999996</v>
      </c>
      <c r="N14" s="170"/>
    </row>
    <row r="15" spans="1:17" ht="21" customHeight="1" x14ac:dyDescent="0.25">
      <c r="A15" s="171">
        <v>9</v>
      </c>
      <c r="B15" s="55" t="s">
        <v>33</v>
      </c>
      <c r="C15" s="167" t="s">
        <v>34</v>
      </c>
      <c r="D15" s="168">
        <v>7</v>
      </c>
      <c r="E15" s="168">
        <v>6.7</v>
      </c>
      <c r="F15" s="168">
        <v>8.1999999999999993</v>
      </c>
      <c r="G15" s="169"/>
      <c r="H15" s="168">
        <v>7.8</v>
      </c>
      <c r="I15" s="169"/>
      <c r="J15" s="170">
        <v>7.8</v>
      </c>
      <c r="K15" s="170">
        <v>7.2</v>
      </c>
      <c r="L15" s="170">
        <v>7.5</v>
      </c>
      <c r="M15" s="170">
        <v>7.1</v>
      </c>
      <c r="N15" s="170"/>
    </row>
    <row r="16" spans="1:17" ht="21" customHeight="1" x14ac:dyDescent="0.25">
      <c r="A16" s="171">
        <v>10</v>
      </c>
      <c r="B16" s="171" t="s">
        <v>35</v>
      </c>
      <c r="C16" s="172" t="s">
        <v>36</v>
      </c>
      <c r="D16" s="168">
        <v>1.6</v>
      </c>
      <c r="E16" s="168">
        <v>2</v>
      </c>
      <c r="F16" s="168">
        <v>0.6</v>
      </c>
      <c r="G16" s="169"/>
      <c r="H16" s="168">
        <v>0.1</v>
      </c>
      <c r="I16" s="169"/>
      <c r="J16" s="170">
        <v>0.6</v>
      </c>
      <c r="K16" s="170">
        <v>0.5</v>
      </c>
      <c r="L16" s="170">
        <v>0.8</v>
      </c>
      <c r="M16" s="170">
        <v>0.7</v>
      </c>
      <c r="N16" s="170"/>
    </row>
    <row r="17" spans="1:14" ht="21" customHeight="1" x14ac:dyDescent="0.25">
      <c r="A17" s="171">
        <v>11</v>
      </c>
      <c r="B17" s="171" t="s">
        <v>37</v>
      </c>
      <c r="C17" s="172" t="s">
        <v>38</v>
      </c>
      <c r="D17" s="168">
        <v>0</v>
      </c>
      <c r="E17" s="168">
        <v>0.6</v>
      </c>
      <c r="F17" s="168">
        <v>1.8</v>
      </c>
      <c r="G17" s="169"/>
      <c r="H17" s="168">
        <v>1.6</v>
      </c>
      <c r="I17" s="169"/>
      <c r="J17" s="170">
        <v>1.6</v>
      </c>
      <c r="K17" s="170">
        <v>1.3</v>
      </c>
      <c r="L17" s="170">
        <v>1.4</v>
      </c>
      <c r="M17" s="170">
        <v>2</v>
      </c>
      <c r="N17" s="170"/>
    </row>
    <row r="18" spans="1:14" ht="21" customHeight="1" x14ac:dyDescent="0.25">
      <c r="A18" s="171">
        <v>12</v>
      </c>
      <c r="B18" s="171" t="s">
        <v>39</v>
      </c>
      <c r="C18" s="172" t="s">
        <v>40</v>
      </c>
      <c r="D18" s="168">
        <v>1.3</v>
      </c>
      <c r="E18" s="168">
        <v>1.9</v>
      </c>
      <c r="F18" s="168">
        <v>2.1</v>
      </c>
      <c r="G18" s="169"/>
      <c r="H18" s="168">
        <v>2.6</v>
      </c>
      <c r="I18" s="169"/>
      <c r="J18" s="170">
        <v>2.8</v>
      </c>
      <c r="K18" s="1">
        <v>2.7</v>
      </c>
      <c r="L18" s="170">
        <v>2.9</v>
      </c>
      <c r="M18" s="170">
        <v>2.6</v>
      </c>
      <c r="N18" s="170"/>
    </row>
    <row r="19" spans="1:14" ht="21" customHeight="1" x14ac:dyDescent="0.25">
      <c r="A19" s="171">
        <v>13</v>
      </c>
      <c r="B19" s="171" t="s">
        <v>41</v>
      </c>
      <c r="C19" s="172" t="s">
        <v>42</v>
      </c>
      <c r="D19" s="168">
        <v>4.87</v>
      </c>
      <c r="E19" s="168">
        <v>5.12</v>
      </c>
      <c r="F19" s="168">
        <v>5.04</v>
      </c>
      <c r="G19" s="169"/>
      <c r="H19" s="168">
        <v>5.39</v>
      </c>
      <c r="I19" s="169"/>
      <c r="J19" s="170">
        <v>5.6</v>
      </c>
      <c r="K19" s="170">
        <v>5.3</v>
      </c>
      <c r="L19" s="170">
        <v>5</v>
      </c>
      <c r="M19" s="170">
        <v>4.5</v>
      </c>
      <c r="N19" s="170"/>
    </row>
    <row r="20" spans="1:14" ht="21" customHeight="1" x14ac:dyDescent="0.25">
      <c r="A20" s="171">
        <v>14</v>
      </c>
      <c r="B20" s="171" t="s">
        <v>43</v>
      </c>
      <c r="C20" s="172" t="s">
        <v>44</v>
      </c>
      <c r="D20" s="168">
        <v>3.1</v>
      </c>
      <c r="E20" s="168">
        <v>2.8</v>
      </c>
      <c r="F20" s="168">
        <v>1.2</v>
      </c>
      <c r="G20" s="169"/>
      <c r="H20" s="168">
        <v>2.5</v>
      </c>
      <c r="I20" s="169"/>
      <c r="J20" s="170">
        <v>1.4</v>
      </c>
      <c r="K20" s="170">
        <v>1.7</v>
      </c>
      <c r="L20" s="170">
        <v>1.9</v>
      </c>
      <c r="M20" s="170">
        <v>1.8</v>
      </c>
      <c r="N20" s="170"/>
    </row>
    <row r="21" spans="1:14" ht="21" customHeight="1" x14ac:dyDescent="0.25">
      <c r="A21" s="171">
        <v>15</v>
      </c>
      <c r="B21" s="171" t="s">
        <v>45</v>
      </c>
      <c r="C21" s="172" t="s">
        <v>46</v>
      </c>
      <c r="D21" s="168">
        <v>4.4000000000000004</v>
      </c>
      <c r="E21" s="168">
        <v>4.4000000000000004</v>
      </c>
      <c r="F21" s="168">
        <v>5.4</v>
      </c>
      <c r="G21" s="169"/>
      <c r="H21" s="168">
        <v>6.3</v>
      </c>
      <c r="I21" s="169"/>
      <c r="J21" s="170">
        <v>5.5</v>
      </c>
      <c r="K21" s="170">
        <v>5.2</v>
      </c>
      <c r="L21" s="170">
        <v>4.9000000000000004</v>
      </c>
      <c r="M21" s="170">
        <v>5</v>
      </c>
      <c r="N21" s="170"/>
    </row>
    <row r="22" spans="1:14" ht="21" customHeight="1" x14ac:dyDescent="0.25">
      <c r="A22" s="171">
        <v>16</v>
      </c>
      <c r="B22" s="171" t="s">
        <v>47</v>
      </c>
      <c r="C22" s="172" t="s">
        <v>56</v>
      </c>
      <c r="D22" s="168">
        <v>3.9</v>
      </c>
      <c r="E22" s="168">
        <v>4.5999999999999996</v>
      </c>
      <c r="F22" s="168">
        <v>4.5999999999999996</v>
      </c>
      <c r="G22" s="169"/>
      <c r="H22" s="168">
        <v>6.9</v>
      </c>
      <c r="J22" s="170">
        <v>5.4</v>
      </c>
      <c r="K22" s="170">
        <v>3.6</v>
      </c>
      <c r="L22" s="170">
        <v>2.8</v>
      </c>
      <c r="M22" s="170">
        <v>4</v>
      </c>
      <c r="N22" s="170"/>
    </row>
    <row r="23" spans="1:14" ht="21" customHeight="1" x14ac:dyDescent="0.25">
      <c r="A23" s="171">
        <v>17</v>
      </c>
      <c r="B23" s="171" t="s">
        <v>48</v>
      </c>
      <c r="C23" s="172" t="s">
        <v>49</v>
      </c>
      <c r="D23" s="168">
        <v>-1.8</v>
      </c>
      <c r="E23" s="168">
        <v>-0.3</v>
      </c>
      <c r="F23" s="168">
        <v>0.03</v>
      </c>
      <c r="G23" s="173"/>
      <c r="H23" s="168" t="s">
        <v>165</v>
      </c>
      <c r="I23" s="174"/>
      <c r="J23" s="170">
        <v>0.5</v>
      </c>
      <c r="K23" s="170">
        <v>0.4</v>
      </c>
      <c r="L23" s="170">
        <v>0.4</v>
      </c>
      <c r="M23" s="170">
        <v>1.8</v>
      </c>
      <c r="N23" s="170"/>
    </row>
    <row r="24" spans="1:14" ht="21" customHeight="1" x14ac:dyDescent="0.25">
      <c r="A24" s="175">
        <v>18</v>
      </c>
      <c r="B24" s="175" t="s">
        <v>51</v>
      </c>
      <c r="C24" s="176" t="s">
        <v>52</v>
      </c>
      <c r="D24" s="177">
        <v>5.4</v>
      </c>
      <c r="E24" s="177">
        <v>5.5</v>
      </c>
      <c r="F24" s="177">
        <v>3.9</v>
      </c>
      <c r="G24" s="178"/>
      <c r="H24" s="177">
        <v>3</v>
      </c>
      <c r="I24" s="178"/>
      <c r="J24" s="179">
        <v>4.5</v>
      </c>
      <c r="K24" s="179">
        <v>5.2</v>
      </c>
      <c r="L24" s="179">
        <v>5.5</v>
      </c>
      <c r="M24" s="179">
        <v>5.5</v>
      </c>
      <c r="N24" s="179"/>
    </row>
    <row r="25" spans="1:14" ht="21" hidden="1" customHeight="1" x14ac:dyDescent="0.25">
      <c r="A25" s="160"/>
      <c r="B25" s="180"/>
      <c r="C25" s="181"/>
      <c r="D25" s="162"/>
      <c r="E25" s="162"/>
      <c r="F25" s="162"/>
      <c r="G25" s="162"/>
      <c r="H25" s="162"/>
      <c r="I25" s="162"/>
      <c r="J25" s="162"/>
      <c r="K25" s="162"/>
      <c r="L25" s="162"/>
      <c r="M25" s="162"/>
      <c r="N25" s="164"/>
    </row>
    <row r="26" spans="1:14" ht="21" hidden="1" customHeight="1" x14ac:dyDescent="0.25">
      <c r="A26" s="171"/>
      <c r="B26" s="182"/>
      <c r="C26" s="172"/>
      <c r="D26" s="168"/>
      <c r="E26" s="168"/>
      <c r="F26" s="168"/>
      <c r="G26" s="168"/>
      <c r="H26" s="168"/>
      <c r="I26" s="168"/>
      <c r="J26" s="168"/>
      <c r="K26" s="168"/>
      <c r="L26" s="168"/>
      <c r="M26" s="168"/>
      <c r="N26" s="170"/>
    </row>
    <row r="27" spans="1:14" ht="21" hidden="1" customHeight="1" x14ac:dyDescent="0.25">
      <c r="A27" s="171"/>
      <c r="B27" s="182"/>
      <c r="C27" s="172"/>
      <c r="D27" s="168"/>
      <c r="E27" s="168"/>
      <c r="F27" s="168"/>
      <c r="G27" s="168"/>
      <c r="H27" s="168"/>
      <c r="I27" s="168"/>
      <c r="J27" s="168"/>
      <c r="K27" s="168"/>
      <c r="L27" s="168"/>
      <c r="M27" s="168"/>
      <c r="N27" s="170"/>
    </row>
    <row r="28" spans="1:14" ht="21" hidden="1" customHeight="1" x14ac:dyDescent="0.25">
      <c r="A28" s="183"/>
      <c r="B28" s="184"/>
      <c r="C28" s="185"/>
      <c r="D28" s="168"/>
      <c r="E28" s="168"/>
      <c r="F28" s="168"/>
      <c r="G28" s="168"/>
      <c r="H28" s="168"/>
      <c r="I28" s="168"/>
      <c r="J28" s="168"/>
      <c r="K28" s="168"/>
      <c r="L28" s="168"/>
      <c r="M28" s="168"/>
      <c r="N28" s="170"/>
    </row>
    <row r="29" spans="1:14" ht="21" hidden="1" customHeight="1" x14ac:dyDescent="0.25">
      <c r="A29" s="183"/>
      <c r="B29" s="184"/>
      <c r="C29" s="185"/>
      <c r="D29" s="168"/>
      <c r="E29" s="168"/>
      <c r="F29" s="168"/>
      <c r="G29" s="168"/>
      <c r="H29" s="168"/>
      <c r="I29" s="168"/>
      <c r="J29" s="168"/>
      <c r="K29" s="168"/>
      <c r="L29" s="168"/>
      <c r="M29" s="168"/>
      <c r="N29" s="170"/>
    </row>
    <row r="30" spans="1:14" ht="21" hidden="1" customHeight="1" x14ac:dyDescent="0.25">
      <c r="A30" s="183"/>
      <c r="B30" s="184"/>
      <c r="C30" s="185"/>
      <c r="D30" s="168"/>
      <c r="E30" s="168"/>
      <c r="F30" s="168"/>
      <c r="G30" s="168"/>
      <c r="H30" s="168"/>
      <c r="I30" s="168"/>
      <c r="J30" s="168"/>
      <c r="K30" s="168"/>
      <c r="L30" s="168"/>
      <c r="M30" s="168"/>
      <c r="N30" s="170"/>
    </row>
    <row r="31" spans="1:14" ht="21" hidden="1" customHeight="1" x14ac:dyDescent="0.25">
      <c r="A31" s="160"/>
      <c r="B31" s="186"/>
      <c r="C31" s="161"/>
      <c r="D31" s="162"/>
      <c r="E31" s="162"/>
      <c r="F31" s="162"/>
      <c r="G31" s="162"/>
      <c r="H31" s="162"/>
      <c r="I31" s="162"/>
      <c r="J31" s="162"/>
      <c r="K31" s="162"/>
      <c r="L31" s="162"/>
      <c r="M31" s="162"/>
      <c r="N31" s="164"/>
    </row>
    <row r="32" spans="1:14" ht="21" hidden="1" customHeight="1" x14ac:dyDescent="0.25">
      <c r="A32" s="160"/>
      <c r="B32" s="186"/>
      <c r="C32" s="161"/>
      <c r="D32" s="162"/>
      <c r="E32" s="162"/>
      <c r="F32" s="162"/>
      <c r="G32" s="162"/>
      <c r="H32" s="162"/>
      <c r="I32" s="162"/>
      <c r="J32" s="162"/>
      <c r="K32" s="162"/>
      <c r="L32" s="162"/>
      <c r="M32" s="162"/>
      <c r="N32" s="164"/>
    </row>
    <row r="33" spans="1:14" ht="21" hidden="1" customHeight="1" x14ac:dyDescent="0.25">
      <c r="A33" s="160"/>
      <c r="B33" s="186"/>
      <c r="C33" s="161"/>
      <c r="D33" s="162"/>
      <c r="E33" s="162"/>
      <c r="F33" s="162"/>
      <c r="G33" s="162"/>
      <c r="H33" s="162"/>
      <c r="I33" s="162"/>
      <c r="J33" s="162"/>
      <c r="K33" s="162"/>
      <c r="L33" s="162"/>
      <c r="M33" s="162"/>
      <c r="N33" s="164"/>
    </row>
    <row r="34" spans="1:14" ht="21" hidden="1" customHeight="1" x14ac:dyDescent="0.25">
      <c r="A34" s="160"/>
      <c r="B34" s="186"/>
      <c r="C34" s="161"/>
      <c r="D34" s="162"/>
      <c r="E34" s="162"/>
      <c r="F34" s="162"/>
      <c r="G34" s="162"/>
      <c r="H34" s="162"/>
      <c r="I34" s="162"/>
      <c r="J34" s="162"/>
      <c r="K34" s="162"/>
      <c r="L34" s="162"/>
      <c r="M34" s="162"/>
      <c r="N34" s="164"/>
    </row>
    <row r="35" spans="1:14" ht="16.5" hidden="1" customHeight="1" x14ac:dyDescent="0.25">
      <c r="A35" s="160"/>
      <c r="B35" s="186"/>
      <c r="C35" s="161"/>
      <c r="D35" s="162"/>
      <c r="E35" s="162"/>
      <c r="F35" s="162"/>
      <c r="G35" s="162"/>
      <c r="H35" s="162"/>
      <c r="I35" s="162"/>
      <c r="J35" s="162"/>
      <c r="K35" s="162"/>
      <c r="L35" s="162"/>
      <c r="M35" s="162"/>
      <c r="N35" s="164"/>
    </row>
    <row r="36" spans="1:14" ht="16.5" hidden="1" customHeight="1" x14ac:dyDescent="0.25">
      <c r="A36" s="160"/>
      <c r="B36" s="186"/>
      <c r="C36" s="161"/>
      <c r="D36" s="162"/>
      <c r="E36" s="162"/>
      <c r="F36" s="162"/>
      <c r="G36" s="162"/>
      <c r="H36" s="162"/>
      <c r="I36" s="162"/>
      <c r="J36" s="162"/>
      <c r="K36" s="162"/>
      <c r="L36" s="162"/>
      <c r="M36" s="162"/>
      <c r="N36" s="164"/>
    </row>
    <row r="37" spans="1:14" ht="16.5" hidden="1" customHeight="1" x14ac:dyDescent="0.25">
      <c r="A37" s="171"/>
      <c r="B37" s="187"/>
      <c r="C37" s="167"/>
      <c r="D37" s="168"/>
      <c r="E37" s="168"/>
      <c r="F37" s="168"/>
      <c r="G37" s="168"/>
      <c r="H37" s="168"/>
      <c r="I37" s="168"/>
      <c r="J37" s="168"/>
      <c r="K37" s="168"/>
      <c r="L37" s="168"/>
      <c r="M37" s="168"/>
      <c r="N37" s="170"/>
    </row>
    <row r="38" spans="1:14" ht="16.5" hidden="1" customHeight="1" x14ac:dyDescent="0.25">
      <c r="A38" s="171"/>
      <c r="B38" s="187"/>
      <c r="C38" s="167"/>
      <c r="D38" s="168"/>
      <c r="E38" s="168"/>
      <c r="F38" s="168"/>
      <c r="G38" s="168"/>
      <c r="H38" s="168"/>
      <c r="I38" s="168"/>
      <c r="J38" s="168"/>
      <c r="K38" s="168"/>
      <c r="L38" s="168"/>
      <c r="M38" s="168"/>
      <c r="N38" s="170"/>
    </row>
    <row r="39" spans="1:14" ht="16.5" hidden="1" customHeight="1" x14ac:dyDescent="0.25">
      <c r="A39" s="171"/>
      <c r="B39" s="182"/>
      <c r="C39" s="172"/>
      <c r="D39" s="168"/>
      <c r="E39" s="168"/>
      <c r="F39" s="168"/>
      <c r="G39" s="168"/>
      <c r="H39" s="168"/>
      <c r="I39" s="168"/>
      <c r="J39" s="168"/>
      <c r="K39" s="168"/>
      <c r="L39" s="168"/>
      <c r="M39" s="168"/>
      <c r="N39" s="170"/>
    </row>
    <row r="40" spans="1:14" ht="16.5" hidden="1" customHeight="1" x14ac:dyDescent="0.25">
      <c r="A40" s="171"/>
      <c r="B40" s="182"/>
      <c r="C40" s="172"/>
      <c r="D40" s="168"/>
      <c r="E40" s="168"/>
      <c r="F40" s="168"/>
      <c r="G40" s="168"/>
      <c r="H40" s="168"/>
      <c r="I40" s="168"/>
      <c r="J40" s="168"/>
      <c r="K40" s="168"/>
      <c r="L40" s="168"/>
      <c r="M40" s="168"/>
      <c r="N40" s="170"/>
    </row>
    <row r="41" spans="1:14" ht="16.5" hidden="1" customHeight="1" x14ac:dyDescent="0.25">
      <c r="A41" s="171"/>
      <c r="B41" s="182"/>
      <c r="C41" s="172"/>
      <c r="D41" s="168"/>
      <c r="E41" s="168"/>
      <c r="F41" s="168"/>
      <c r="G41" s="168"/>
      <c r="H41" s="168"/>
      <c r="I41" s="168"/>
      <c r="J41" s="168"/>
      <c r="K41" s="168"/>
      <c r="L41" s="168"/>
      <c r="M41" s="168"/>
      <c r="N41" s="170"/>
    </row>
    <row r="42" spans="1:14" ht="16.5" hidden="1" customHeight="1" x14ac:dyDescent="0.25">
      <c r="A42" s="171"/>
      <c r="B42" s="182"/>
      <c r="C42" s="172"/>
      <c r="D42" s="168"/>
      <c r="E42" s="168"/>
      <c r="F42" s="168"/>
      <c r="G42" s="168"/>
      <c r="H42" s="168"/>
      <c r="I42" s="168"/>
      <c r="J42" s="168"/>
      <c r="K42" s="168"/>
      <c r="L42" s="168"/>
      <c r="M42" s="168"/>
      <c r="N42" s="170"/>
    </row>
    <row r="43" spans="1:14" ht="16.5" hidden="1" customHeight="1" x14ac:dyDescent="0.25">
      <c r="A43" s="171"/>
      <c r="B43" s="182"/>
      <c r="C43" s="172"/>
      <c r="D43" s="168"/>
      <c r="E43" s="168"/>
      <c r="F43" s="168"/>
      <c r="G43" s="168"/>
      <c r="H43" s="168"/>
      <c r="I43" s="168"/>
      <c r="J43" s="168"/>
      <c r="K43" s="168"/>
      <c r="L43" s="168"/>
      <c r="M43" s="168"/>
      <c r="N43" s="170"/>
    </row>
    <row r="44" spans="1:14" ht="16.5" hidden="1" customHeight="1" x14ac:dyDescent="0.25">
      <c r="A44" s="171"/>
      <c r="B44" s="182"/>
      <c r="C44" s="172"/>
      <c r="D44" s="168"/>
      <c r="E44" s="168"/>
      <c r="F44" s="168"/>
      <c r="G44" s="168"/>
      <c r="H44" s="168"/>
      <c r="I44" s="168"/>
      <c r="J44" s="168"/>
      <c r="K44" s="168"/>
      <c r="L44" s="168"/>
      <c r="M44" s="168"/>
      <c r="N44" s="170"/>
    </row>
    <row r="45" spans="1:14" ht="16.5" hidden="1" customHeight="1" x14ac:dyDescent="0.25">
      <c r="A45" s="171"/>
      <c r="B45" s="182"/>
      <c r="C45" s="172"/>
      <c r="D45" s="168"/>
      <c r="E45" s="168"/>
      <c r="F45" s="168"/>
      <c r="G45" s="168"/>
      <c r="H45" s="168"/>
      <c r="I45" s="168"/>
      <c r="J45" s="168"/>
      <c r="K45" s="168"/>
      <c r="L45" s="168"/>
      <c r="M45" s="168"/>
      <c r="N45" s="170"/>
    </row>
    <row r="46" spans="1:14" ht="16.5" hidden="1" customHeight="1" x14ac:dyDescent="0.25">
      <c r="A46" s="171"/>
      <c r="B46" s="182"/>
      <c r="C46" s="172"/>
      <c r="D46" s="168"/>
      <c r="E46" s="168"/>
      <c r="F46" s="168"/>
      <c r="G46" s="168"/>
      <c r="H46" s="168"/>
      <c r="I46" s="168"/>
      <c r="J46" s="168"/>
      <c r="K46" s="168"/>
      <c r="L46" s="168"/>
      <c r="M46" s="168"/>
      <c r="N46" s="170"/>
    </row>
    <row r="47" spans="1:14" ht="16.5" hidden="1" customHeight="1" x14ac:dyDescent="0.25">
      <c r="A47" s="171"/>
      <c r="B47" s="182"/>
      <c r="C47" s="172"/>
      <c r="D47" s="168"/>
      <c r="E47" s="168"/>
      <c r="F47" s="168"/>
      <c r="G47" s="168"/>
      <c r="H47" s="168"/>
      <c r="I47" s="168"/>
      <c r="J47" s="168"/>
      <c r="K47" s="168"/>
      <c r="L47" s="168"/>
      <c r="M47" s="168"/>
      <c r="N47" s="170"/>
    </row>
    <row r="48" spans="1:14" ht="16.5" hidden="1" customHeight="1" x14ac:dyDescent="0.25">
      <c r="A48" s="171"/>
      <c r="B48" s="182"/>
      <c r="C48" s="172"/>
      <c r="D48" s="168"/>
      <c r="E48" s="168"/>
      <c r="F48" s="168"/>
      <c r="G48" s="168"/>
      <c r="H48" s="168"/>
      <c r="I48" s="168"/>
      <c r="J48" s="168"/>
      <c r="K48" s="168"/>
      <c r="L48" s="168"/>
      <c r="M48" s="168"/>
      <c r="N48" s="170"/>
    </row>
    <row r="49" spans="1:14" ht="16.5" hidden="1" customHeight="1" x14ac:dyDescent="0.25">
      <c r="A49" s="171"/>
      <c r="B49" s="182"/>
      <c r="C49" s="172"/>
      <c r="D49" s="168"/>
      <c r="E49" s="168"/>
      <c r="F49" s="168"/>
      <c r="G49" s="168"/>
      <c r="H49" s="168"/>
      <c r="I49" s="168"/>
      <c r="J49" s="168"/>
      <c r="K49" s="168"/>
      <c r="L49" s="168"/>
      <c r="M49" s="168"/>
      <c r="N49" s="170"/>
    </row>
    <row r="50" spans="1:14" ht="16.5" hidden="1" customHeight="1" x14ac:dyDescent="0.25">
      <c r="A50" s="171"/>
      <c r="B50" s="182"/>
      <c r="C50" s="172"/>
      <c r="D50" s="168"/>
      <c r="E50" s="168"/>
      <c r="F50" s="168"/>
      <c r="G50" s="168"/>
      <c r="H50" s="168"/>
      <c r="I50" s="168"/>
      <c r="J50" s="168"/>
      <c r="K50" s="168"/>
      <c r="L50" s="168"/>
      <c r="M50" s="168"/>
      <c r="N50" s="170"/>
    </row>
    <row r="51" spans="1:14" ht="16.5" hidden="1" customHeight="1" x14ac:dyDescent="0.25">
      <c r="A51" s="171"/>
      <c r="B51" s="182"/>
      <c r="C51" s="172"/>
      <c r="D51" s="168"/>
      <c r="E51" s="168"/>
      <c r="F51" s="168"/>
      <c r="G51" s="168"/>
      <c r="H51" s="168"/>
      <c r="I51" s="168"/>
      <c r="J51" s="168"/>
      <c r="K51" s="168"/>
      <c r="L51" s="168"/>
      <c r="M51" s="168"/>
      <c r="N51" s="170"/>
    </row>
    <row r="52" spans="1:14" ht="16.5" hidden="1" customHeight="1" x14ac:dyDescent="0.25">
      <c r="A52" s="171"/>
      <c r="B52" s="182"/>
      <c r="C52" s="172"/>
      <c r="D52" s="168"/>
      <c r="E52" s="168"/>
      <c r="F52" s="168"/>
      <c r="G52" s="168"/>
      <c r="H52" s="168"/>
      <c r="I52" s="168"/>
      <c r="J52" s="168"/>
      <c r="K52" s="168"/>
      <c r="L52" s="168"/>
      <c r="M52" s="168"/>
      <c r="N52" s="170"/>
    </row>
    <row r="53" spans="1:14" ht="16.5" hidden="1" customHeight="1" x14ac:dyDescent="0.25">
      <c r="A53" s="171"/>
      <c r="B53" s="182"/>
      <c r="C53" s="172"/>
      <c r="D53" s="168"/>
      <c r="E53" s="168"/>
      <c r="F53" s="168"/>
      <c r="G53" s="168"/>
      <c r="H53" s="168"/>
      <c r="I53" s="168"/>
      <c r="J53" s="168"/>
      <c r="K53" s="168"/>
      <c r="L53" s="168"/>
      <c r="M53" s="168"/>
      <c r="N53" s="170"/>
    </row>
    <row r="54" spans="1:14" ht="16.5" hidden="1" customHeight="1" x14ac:dyDescent="0.25">
      <c r="A54" s="171"/>
      <c r="B54" s="182"/>
      <c r="C54" s="172"/>
      <c r="D54" s="168"/>
      <c r="E54" s="168"/>
      <c r="F54" s="168"/>
      <c r="G54" s="168"/>
      <c r="H54" s="168"/>
      <c r="I54" s="168"/>
      <c r="J54" s="168"/>
      <c r="K54" s="168"/>
      <c r="L54" s="168"/>
      <c r="M54" s="168"/>
      <c r="N54" s="170"/>
    </row>
    <row r="55" spans="1:14" ht="16.5" hidden="1" customHeight="1" x14ac:dyDescent="0.25">
      <c r="A55" s="171"/>
      <c r="B55" s="182"/>
      <c r="C55" s="172"/>
      <c r="D55" s="168"/>
      <c r="E55" s="168"/>
      <c r="F55" s="168"/>
      <c r="G55" s="168"/>
      <c r="H55" s="168"/>
      <c r="I55" s="168"/>
      <c r="J55" s="168"/>
      <c r="K55" s="168"/>
      <c r="L55" s="168"/>
      <c r="M55" s="168"/>
      <c r="N55" s="170"/>
    </row>
    <row r="56" spans="1:14" hidden="1" x14ac:dyDescent="0.25">
      <c r="A56" s="175"/>
      <c r="B56" s="188"/>
      <c r="C56" s="176"/>
      <c r="D56" s="177"/>
      <c r="E56" s="177"/>
      <c r="F56" s="177"/>
      <c r="G56" s="177"/>
      <c r="H56" s="177"/>
      <c r="I56" s="177"/>
      <c r="J56" s="177"/>
      <c r="K56" s="177"/>
      <c r="L56" s="177"/>
      <c r="M56" s="177"/>
      <c r="N56" s="179"/>
    </row>
    <row r="57" spans="1:14" ht="9.75" hidden="1" customHeight="1" x14ac:dyDescent="0.25"/>
    <row r="58" spans="1:14" ht="9.75" customHeight="1" x14ac:dyDescent="0.25"/>
    <row r="59" spans="1:14" ht="19.5" customHeight="1" x14ac:dyDescent="0.25">
      <c r="C59" s="14" t="s">
        <v>169</v>
      </c>
    </row>
    <row r="60" spans="1:14" ht="18" customHeight="1" x14ac:dyDescent="0.25"/>
    <row r="61" spans="1:14" ht="18" customHeight="1" x14ac:dyDescent="0.25"/>
  </sheetData>
  <mergeCells count="7">
    <mergeCell ref="N4:N5"/>
    <mergeCell ref="A1:M1"/>
    <mergeCell ref="A4:A5"/>
    <mergeCell ref="B4:B5"/>
    <mergeCell ref="C4:C5"/>
    <mergeCell ref="D4:I4"/>
    <mergeCell ref="J4:M4"/>
  </mergeCells>
  <printOptions horizontalCentered="1"/>
  <pageMargins left="0.45" right="0.2" top="0.25" bottom="0"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9"/>
  <sheetViews>
    <sheetView topLeftCell="A7" zoomScale="110" zoomScaleNormal="110" workbookViewId="0">
      <selection activeCell="Q5" sqref="Q5"/>
    </sheetView>
  </sheetViews>
  <sheetFormatPr defaultColWidth="8.85546875" defaultRowHeight="15" x14ac:dyDescent="0.25"/>
  <cols>
    <col min="1" max="1" width="4.42578125" style="495" customWidth="1"/>
    <col min="2" max="2" width="0" style="495" hidden="1" customWidth="1"/>
    <col min="3" max="3" width="11.85546875" style="495" customWidth="1"/>
    <col min="4" max="5" width="5.42578125" style="495" customWidth="1"/>
    <col min="6" max="7" width="5.5703125" style="495" hidden="1" customWidth="1"/>
    <col min="8" max="9" width="5.42578125" style="495" customWidth="1"/>
    <col min="10" max="13" width="5.5703125" style="495" hidden="1" customWidth="1"/>
    <col min="14" max="15" width="5.42578125" style="495" customWidth="1"/>
    <col min="16" max="19" width="5.5703125" style="495" hidden="1" customWidth="1"/>
    <col min="20" max="21" width="5.42578125" style="495" customWidth="1"/>
    <col min="22" max="25" width="5.5703125" style="495" hidden="1" customWidth="1"/>
    <col min="26" max="33" width="5.42578125" style="495" customWidth="1"/>
    <col min="34" max="37" width="5.7109375" style="495" customWidth="1"/>
    <col min="38" max="39" width="5.7109375" style="495" hidden="1" customWidth="1"/>
    <col min="40" max="40" width="4.7109375" style="495" hidden="1" customWidth="1"/>
    <col min="41" max="42" width="5" style="495" hidden="1" customWidth="1"/>
    <col min="43" max="44" width="4.85546875" style="495" hidden="1" customWidth="1"/>
    <col min="45" max="45" width="4.5703125" style="495" hidden="1" customWidth="1"/>
    <col min="46" max="46" width="4.42578125" style="495" hidden="1" customWidth="1"/>
    <col min="47" max="47" width="4.7109375" style="495" hidden="1" customWidth="1"/>
    <col min="48" max="48" width="4.140625" style="495" hidden="1" customWidth="1"/>
    <col min="49" max="49" width="4.85546875" style="495" hidden="1" customWidth="1"/>
    <col min="50" max="50" width="4.140625" style="495" hidden="1" customWidth="1"/>
    <col min="51" max="51" width="4.28515625" style="495" hidden="1" customWidth="1"/>
    <col min="52" max="52" width="6.5703125" style="495" hidden="1" customWidth="1"/>
    <col min="53" max="16384" width="8.85546875" style="495"/>
  </cols>
  <sheetData>
    <row r="1" spans="1:52" ht="35.25" customHeight="1" x14ac:dyDescent="0.25">
      <c r="A1" s="582" t="s">
        <v>97</v>
      </c>
      <c r="B1" s="582"/>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c r="AF1" s="582"/>
      <c r="AG1" s="582"/>
      <c r="AZ1" s="583"/>
    </row>
    <row r="2" spans="1:52" ht="24" customHeight="1" x14ac:dyDescent="0.25">
      <c r="A2" s="584"/>
      <c r="B2" s="585"/>
      <c r="C2" s="585"/>
      <c r="D2" s="585"/>
      <c r="E2" s="585"/>
      <c r="F2" s="585"/>
      <c r="G2" s="585"/>
      <c r="H2" s="585"/>
      <c r="I2" s="585"/>
      <c r="J2" s="585"/>
      <c r="K2" s="585"/>
      <c r="L2" s="585"/>
      <c r="M2" s="586"/>
      <c r="N2" s="585"/>
      <c r="O2" s="585"/>
      <c r="P2" s="585"/>
      <c r="Q2" s="585"/>
      <c r="R2" s="585"/>
      <c r="T2" s="585"/>
      <c r="U2" s="585"/>
      <c r="V2" s="585"/>
      <c r="W2" s="585"/>
      <c r="X2" s="585"/>
      <c r="Y2" s="587"/>
      <c r="Z2" s="585"/>
      <c r="AA2" s="588"/>
      <c r="AB2" s="585"/>
      <c r="AC2" s="585"/>
      <c r="AD2" s="585"/>
      <c r="AF2" s="585"/>
      <c r="AG2" s="585"/>
      <c r="AH2" s="585"/>
      <c r="AI2" s="585"/>
      <c r="AJ2" s="589" t="s">
        <v>98</v>
      </c>
      <c r="AK2" s="586"/>
      <c r="AL2" s="585"/>
      <c r="AM2" s="585"/>
      <c r="AN2" s="585"/>
      <c r="AO2" s="585"/>
      <c r="AP2" s="585"/>
      <c r="AR2" s="585"/>
      <c r="AS2" s="585"/>
      <c r="AT2" s="585"/>
      <c r="AU2" s="585"/>
      <c r="AV2" s="585"/>
      <c r="AX2" s="585"/>
      <c r="AY2" s="588"/>
    </row>
    <row r="3" spans="1:52" ht="21.75" customHeight="1" x14ac:dyDescent="0.25">
      <c r="A3" s="804" t="s">
        <v>1</v>
      </c>
      <c r="B3" s="804" t="s">
        <v>70</v>
      </c>
      <c r="C3" s="804" t="s">
        <v>3</v>
      </c>
      <c r="D3" s="800" t="s">
        <v>4</v>
      </c>
      <c r="E3" s="801"/>
      <c r="F3" s="801"/>
      <c r="G3" s="801"/>
      <c r="H3" s="801"/>
      <c r="I3" s="801"/>
      <c r="J3" s="801"/>
      <c r="K3" s="801"/>
      <c r="L3" s="801"/>
      <c r="M3" s="801"/>
      <c r="N3" s="801"/>
      <c r="O3" s="801"/>
      <c r="P3" s="801"/>
      <c r="Q3" s="801"/>
      <c r="R3" s="801"/>
      <c r="S3" s="801"/>
      <c r="T3" s="801"/>
      <c r="U3" s="801"/>
      <c r="V3" s="801"/>
      <c r="W3" s="801"/>
      <c r="X3" s="801"/>
      <c r="Y3" s="801"/>
      <c r="Z3" s="801"/>
      <c r="AA3" s="802"/>
      <c r="AB3" s="793" t="s">
        <v>5</v>
      </c>
      <c r="AC3" s="794"/>
      <c r="AD3" s="794"/>
      <c r="AE3" s="794"/>
      <c r="AF3" s="794"/>
      <c r="AG3" s="794"/>
      <c r="AH3" s="794"/>
      <c r="AI3" s="794"/>
      <c r="AJ3" s="794"/>
      <c r="AK3" s="795"/>
      <c r="AL3" s="593"/>
      <c r="AM3" s="594"/>
      <c r="AN3" s="595"/>
      <c r="AO3" s="595"/>
      <c r="AP3" s="595"/>
      <c r="AQ3" s="595"/>
      <c r="AR3" s="595"/>
      <c r="AS3" s="595"/>
      <c r="AT3" s="595"/>
      <c r="AU3" s="595"/>
      <c r="AV3" s="595"/>
      <c r="AW3" s="595"/>
      <c r="AX3" s="595"/>
      <c r="AY3" s="596"/>
      <c r="AZ3" s="804" t="s">
        <v>6</v>
      </c>
    </row>
    <row r="4" spans="1:52" ht="21.75" customHeight="1" x14ac:dyDescent="0.25">
      <c r="A4" s="805"/>
      <c r="B4" s="805"/>
      <c r="C4" s="805"/>
      <c r="D4" s="800" t="s">
        <v>72</v>
      </c>
      <c r="E4" s="801"/>
      <c r="F4" s="801"/>
      <c r="G4" s="801"/>
      <c r="H4" s="801"/>
      <c r="I4" s="801"/>
      <c r="J4" s="801"/>
      <c r="K4" s="801"/>
      <c r="L4" s="801"/>
      <c r="M4" s="801"/>
      <c r="N4" s="801"/>
      <c r="O4" s="801"/>
      <c r="P4" s="801"/>
      <c r="Q4" s="801"/>
      <c r="R4" s="801"/>
      <c r="S4" s="801"/>
      <c r="T4" s="801"/>
      <c r="U4" s="801"/>
      <c r="V4" s="801"/>
      <c r="W4" s="801"/>
      <c r="X4" s="801"/>
      <c r="Y4" s="801"/>
      <c r="Z4" s="801"/>
      <c r="AA4" s="802"/>
      <c r="AB4" s="793" t="s">
        <v>72</v>
      </c>
      <c r="AC4" s="794"/>
      <c r="AD4" s="794"/>
      <c r="AE4" s="794"/>
      <c r="AF4" s="794"/>
      <c r="AG4" s="794"/>
      <c r="AH4" s="794"/>
      <c r="AI4" s="794"/>
      <c r="AJ4" s="794"/>
      <c r="AK4" s="795"/>
      <c r="AL4" s="593"/>
      <c r="AM4" s="594"/>
      <c r="AN4" s="595"/>
      <c r="AO4" s="595"/>
      <c r="AP4" s="595"/>
      <c r="AQ4" s="595"/>
      <c r="AR4" s="595"/>
      <c r="AS4" s="595"/>
      <c r="AT4" s="595"/>
      <c r="AU4" s="595"/>
      <c r="AV4" s="595"/>
      <c r="AW4" s="595"/>
      <c r="AX4" s="595"/>
      <c r="AY4" s="596"/>
      <c r="AZ4" s="805"/>
    </row>
    <row r="5" spans="1:52" ht="21.75" customHeight="1" x14ac:dyDescent="0.25">
      <c r="A5" s="805"/>
      <c r="B5" s="805"/>
      <c r="C5" s="805"/>
      <c r="D5" s="800">
        <v>1</v>
      </c>
      <c r="E5" s="802"/>
      <c r="F5" s="800">
        <v>2</v>
      </c>
      <c r="G5" s="802"/>
      <c r="H5" s="800">
        <v>3</v>
      </c>
      <c r="I5" s="802"/>
      <c r="J5" s="800">
        <v>4</v>
      </c>
      <c r="K5" s="802"/>
      <c r="L5" s="800">
        <v>5</v>
      </c>
      <c r="M5" s="802"/>
      <c r="N5" s="801">
        <v>6</v>
      </c>
      <c r="O5" s="802"/>
      <c r="P5" s="800">
        <v>7</v>
      </c>
      <c r="Q5" s="802"/>
      <c r="R5" s="800">
        <v>8</v>
      </c>
      <c r="S5" s="802"/>
      <c r="T5" s="801">
        <v>9</v>
      </c>
      <c r="U5" s="802"/>
      <c r="V5" s="813">
        <v>10</v>
      </c>
      <c r="W5" s="814"/>
      <c r="X5" s="813">
        <v>11</v>
      </c>
      <c r="Y5" s="814"/>
      <c r="Z5" s="815">
        <v>12</v>
      </c>
      <c r="AA5" s="814"/>
      <c r="AB5" s="800">
        <v>1</v>
      </c>
      <c r="AC5" s="802"/>
      <c r="AD5" s="800">
        <v>2</v>
      </c>
      <c r="AE5" s="802"/>
      <c r="AF5" s="801">
        <v>3</v>
      </c>
      <c r="AG5" s="802"/>
      <c r="AH5" s="800">
        <v>4</v>
      </c>
      <c r="AI5" s="802"/>
      <c r="AJ5" s="800">
        <v>5</v>
      </c>
      <c r="AK5" s="802"/>
      <c r="AL5" s="801">
        <v>6</v>
      </c>
      <c r="AM5" s="802"/>
      <c r="AN5" s="801">
        <v>7</v>
      </c>
      <c r="AO5" s="802"/>
      <c r="AP5" s="800">
        <v>8</v>
      </c>
      <c r="AQ5" s="802"/>
      <c r="AR5" s="801">
        <v>9</v>
      </c>
      <c r="AS5" s="802"/>
      <c r="AT5" s="813">
        <v>10</v>
      </c>
      <c r="AU5" s="814"/>
      <c r="AV5" s="813">
        <v>11</v>
      </c>
      <c r="AW5" s="814"/>
      <c r="AX5" s="815">
        <v>12</v>
      </c>
      <c r="AY5" s="814"/>
      <c r="AZ5" s="805"/>
    </row>
    <row r="6" spans="1:52" ht="25.5" customHeight="1" x14ac:dyDescent="0.25">
      <c r="A6" s="806"/>
      <c r="B6" s="806"/>
      <c r="C6" s="806"/>
      <c r="D6" s="597" t="s">
        <v>95</v>
      </c>
      <c r="E6" s="597" t="s">
        <v>96</v>
      </c>
      <c r="F6" s="597" t="s">
        <v>95</v>
      </c>
      <c r="G6" s="597" t="s">
        <v>96</v>
      </c>
      <c r="H6" s="597" t="s">
        <v>95</v>
      </c>
      <c r="I6" s="597" t="s">
        <v>96</v>
      </c>
      <c r="J6" s="597" t="s">
        <v>95</v>
      </c>
      <c r="K6" s="597" t="s">
        <v>96</v>
      </c>
      <c r="L6" s="597" t="s">
        <v>95</v>
      </c>
      <c r="M6" s="597" t="s">
        <v>96</v>
      </c>
      <c r="N6" s="598" t="s">
        <v>95</v>
      </c>
      <c r="O6" s="597" t="s">
        <v>96</v>
      </c>
      <c r="P6" s="597" t="s">
        <v>95</v>
      </c>
      <c r="Q6" s="597" t="s">
        <v>96</v>
      </c>
      <c r="R6" s="597" t="s">
        <v>95</v>
      </c>
      <c r="S6" s="597" t="s">
        <v>96</v>
      </c>
      <c r="T6" s="598" t="s">
        <v>95</v>
      </c>
      <c r="U6" s="597" t="s">
        <v>96</v>
      </c>
      <c r="V6" s="597" t="s">
        <v>95</v>
      </c>
      <c r="W6" s="597" t="s">
        <v>96</v>
      </c>
      <c r="X6" s="597" t="s">
        <v>95</v>
      </c>
      <c r="Y6" s="597" t="s">
        <v>96</v>
      </c>
      <c r="Z6" s="597" t="s">
        <v>95</v>
      </c>
      <c r="AA6" s="597" t="s">
        <v>96</v>
      </c>
      <c r="AB6" s="597" t="s">
        <v>95</v>
      </c>
      <c r="AC6" s="597" t="s">
        <v>96</v>
      </c>
      <c r="AD6" s="597" t="s">
        <v>95</v>
      </c>
      <c r="AE6" s="597" t="s">
        <v>96</v>
      </c>
      <c r="AF6" s="597" t="s">
        <v>95</v>
      </c>
      <c r="AG6" s="597" t="s">
        <v>96</v>
      </c>
      <c r="AH6" s="597" t="s">
        <v>95</v>
      </c>
      <c r="AI6" s="597" t="s">
        <v>96</v>
      </c>
      <c r="AJ6" s="597" t="s">
        <v>95</v>
      </c>
      <c r="AK6" s="597" t="s">
        <v>96</v>
      </c>
      <c r="AL6" s="598" t="s">
        <v>95</v>
      </c>
      <c r="AM6" s="597" t="s">
        <v>96</v>
      </c>
      <c r="AN6" s="598" t="s">
        <v>95</v>
      </c>
      <c r="AO6" s="597" t="s">
        <v>96</v>
      </c>
      <c r="AP6" s="597" t="s">
        <v>95</v>
      </c>
      <c r="AQ6" s="597" t="s">
        <v>96</v>
      </c>
      <c r="AR6" s="598" t="s">
        <v>95</v>
      </c>
      <c r="AS6" s="597" t="s">
        <v>96</v>
      </c>
      <c r="AT6" s="597" t="s">
        <v>95</v>
      </c>
      <c r="AU6" s="597" t="s">
        <v>96</v>
      </c>
      <c r="AV6" s="597" t="s">
        <v>95</v>
      </c>
      <c r="AW6" s="597" t="s">
        <v>96</v>
      </c>
      <c r="AX6" s="597" t="s">
        <v>95</v>
      </c>
      <c r="AY6" s="597" t="s">
        <v>96</v>
      </c>
      <c r="AZ6" s="806"/>
    </row>
    <row r="7" spans="1:52" ht="15.75" x14ac:dyDescent="0.25">
      <c r="A7" s="599" t="s">
        <v>15</v>
      </c>
      <c r="B7" s="599" t="s">
        <v>16</v>
      </c>
      <c r="C7" s="599" t="s">
        <v>16</v>
      </c>
      <c r="D7" s="384" t="s">
        <v>146</v>
      </c>
      <c r="E7" s="384" t="s">
        <v>147</v>
      </c>
      <c r="F7" s="599"/>
      <c r="G7" s="599"/>
      <c r="H7" s="384" t="s">
        <v>148</v>
      </c>
      <c r="I7" s="384" t="s">
        <v>150</v>
      </c>
      <c r="J7" s="599"/>
      <c r="K7" s="599"/>
      <c r="L7" s="599"/>
      <c r="M7" s="599"/>
      <c r="N7" s="384" t="s">
        <v>149</v>
      </c>
      <c r="O7" s="384" t="s">
        <v>151</v>
      </c>
      <c r="P7" s="599"/>
      <c r="Q7" s="599"/>
      <c r="R7" s="599"/>
      <c r="S7" s="599"/>
      <c r="T7" s="384" t="s">
        <v>152</v>
      </c>
      <c r="U7" s="384" t="s">
        <v>153</v>
      </c>
      <c r="V7" s="599"/>
      <c r="W7" s="599"/>
      <c r="X7" s="599"/>
      <c r="Y7" s="599"/>
      <c r="Z7" s="384" t="s">
        <v>154</v>
      </c>
      <c r="AA7" s="384" t="s">
        <v>155</v>
      </c>
      <c r="AB7" s="384" t="s">
        <v>156</v>
      </c>
      <c r="AC7" s="384" t="s">
        <v>157</v>
      </c>
      <c r="AD7" s="384" t="s">
        <v>160</v>
      </c>
      <c r="AE7" s="384" t="s">
        <v>161</v>
      </c>
      <c r="AF7" s="384" t="s">
        <v>166</v>
      </c>
      <c r="AG7" s="384" t="s">
        <v>167</v>
      </c>
      <c r="AH7" s="384" t="s">
        <v>170</v>
      </c>
      <c r="AI7" s="384" t="s">
        <v>171</v>
      </c>
      <c r="AJ7" s="384" t="s">
        <v>172</v>
      </c>
      <c r="AK7" s="384" t="s">
        <v>173</v>
      </c>
      <c r="AL7" s="384" t="s">
        <v>174</v>
      </c>
      <c r="AM7" s="384" t="s">
        <v>175</v>
      </c>
      <c r="AN7" s="600"/>
      <c r="AO7" s="601"/>
      <c r="AP7" s="601"/>
      <c r="AQ7" s="601"/>
      <c r="AR7" s="600"/>
      <c r="AS7" s="601"/>
      <c r="AT7" s="601"/>
      <c r="AU7" s="601"/>
      <c r="AV7" s="601"/>
      <c r="AW7" s="601"/>
      <c r="AX7" s="601"/>
      <c r="AY7" s="601"/>
      <c r="AZ7" s="601"/>
    </row>
    <row r="8" spans="1:52" ht="15.75" x14ac:dyDescent="0.25">
      <c r="A8" s="602">
        <v>1</v>
      </c>
      <c r="B8" s="602" t="s">
        <v>17</v>
      </c>
      <c r="C8" s="603" t="s">
        <v>75</v>
      </c>
      <c r="D8" s="604">
        <v>5.4835465272760757</v>
      </c>
      <c r="E8" s="604">
        <v>2.2587149841150103</v>
      </c>
      <c r="F8" s="604">
        <v>-5.6245788977226789</v>
      </c>
      <c r="G8" s="604">
        <v>0.51069217782779963</v>
      </c>
      <c r="H8" s="604">
        <v>-3.2526129419155865</v>
      </c>
      <c r="I8" s="604">
        <v>-2.0015956776731101</v>
      </c>
      <c r="J8" s="604">
        <v>-10.804628235780276</v>
      </c>
      <c r="K8" s="604">
        <v>-3.4736406096010737</v>
      </c>
      <c r="L8" s="604">
        <v>1.7897538256819701</v>
      </c>
      <c r="M8" s="604">
        <v>-1.5209686946249261</v>
      </c>
      <c r="N8" s="605">
        <v>0.17648212301457611</v>
      </c>
      <c r="O8" s="604">
        <v>0.89218773429299747</v>
      </c>
      <c r="P8" s="604">
        <v>1.8775283831397624</v>
      </c>
      <c r="Q8" s="604">
        <v>-1.49513264472022</v>
      </c>
      <c r="R8" s="604">
        <v>-3.2839644544071733</v>
      </c>
      <c r="S8" s="604">
        <v>0.83284298193998096</v>
      </c>
      <c r="T8" s="605">
        <v>6.3356731342295207</v>
      </c>
      <c r="U8" s="604">
        <v>-4.1193458125720106</v>
      </c>
      <c r="V8" s="604">
        <v>2.4116081020068192</v>
      </c>
      <c r="W8" s="604">
        <v>3.2803770404819126</v>
      </c>
      <c r="X8" s="604">
        <v>-2.7820006080875648</v>
      </c>
      <c r="Y8" s="604">
        <v>0.52886068298579636</v>
      </c>
      <c r="Z8" s="606">
        <v>2.5019546520719311</v>
      </c>
      <c r="AA8" s="606">
        <v>0.48098602134375473</v>
      </c>
      <c r="AB8" s="604">
        <v>-4.9275362318840585</v>
      </c>
      <c r="AC8" s="604">
        <v>-0.52356020942408377</v>
      </c>
      <c r="AD8" s="604">
        <v>7.6700898587933244</v>
      </c>
      <c r="AE8" s="604">
        <v>8.5714285714285712</v>
      </c>
      <c r="AF8" s="364">
        <v>10.253353204172877</v>
      </c>
      <c r="AG8" s="364">
        <v>4.1551246537396121E-2</v>
      </c>
      <c r="AH8" s="364">
        <v>1.5950256826169236</v>
      </c>
      <c r="AI8" s="364">
        <v>0.23535926900179979</v>
      </c>
      <c r="AJ8" s="364"/>
      <c r="AK8" s="364"/>
      <c r="AL8" s="607"/>
      <c r="AM8" s="364"/>
      <c r="AN8" s="607"/>
      <c r="AO8" s="364"/>
      <c r="AP8" s="364"/>
      <c r="AQ8" s="364"/>
      <c r="AR8" s="607"/>
      <c r="AS8" s="364"/>
      <c r="AT8" s="364"/>
      <c r="AU8" s="364"/>
      <c r="AV8" s="364"/>
      <c r="AW8" s="364"/>
      <c r="AX8" s="608"/>
      <c r="AY8" s="608"/>
      <c r="AZ8" s="609"/>
    </row>
    <row r="9" spans="1:52" ht="15.75" x14ac:dyDescent="0.25">
      <c r="A9" s="602">
        <v>2</v>
      </c>
      <c r="B9" s="602" t="s">
        <v>19</v>
      </c>
      <c r="C9" s="603" t="s">
        <v>77</v>
      </c>
      <c r="D9" s="364">
        <v>1.1235955056179776</v>
      </c>
      <c r="E9" s="364">
        <v>9.8630136986301373</v>
      </c>
      <c r="F9" s="364">
        <v>2.5830258302583027</v>
      </c>
      <c r="G9" s="364">
        <v>0</v>
      </c>
      <c r="H9" s="364">
        <v>1.079136690647482</v>
      </c>
      <c r="I9" s="364">
        <v>4.4887780548628431</v>
      </c>
      <c r="J9" s="364">
        <v>2.8469750889679712</v>
      </c>
      <c r="K9" s="364">
        <v>-16.2291169451074</v>
      </c>
      <c r="L9" s="364">
        <v>-4.1237113402061851</v>
      </c>
      <c r="M9" s="364">
        <v>-0.28490028490028491</v>
      </c>
      <c r="N9" s="607">
        <v>0.35842293906810035</v>
      </c>
      <c r="O9" s="364">
        <v>-3.1428571428571432</v>
      </c>
      <c r="P9" s="364">
        <v>0.35714285714285715</v>
      </c>
      <c r="Q9" s="364">
        <v>5.8997050147492622</v>
      </c>
      <c r="R9" s="364">
        <v>0</v>
      </c>
      <c r="S9" s="364">
        <v>-5.2924791086350975</v>
      </c>
      <c r="T9" s="607">
        <v>2.8469750889679712</v>
      </c>
      <c r="U9" s="364">
        <v>0.58823529411764708</v>
      </c>
      <c r="V9" s="364">
        <v>4.844290657439446</v>
      </c>
      <c r="W9" s="364">
        <v>-2.9239766081871341</v>
      </c>
      <c r="X9" s="364">
        <v>-3.6303630363036308</v>
      </c>
      <c r="Y9" s="364">
        <v>3.9156626506024099</v>
      </c>
      <c r="Z9" s="608">
        <v>-2.054794520547945</v>
      </c>
      <c r="AA9" s="608">
        <v>4.057971014492753</v>
      </c>
      <c r="AB9" s="364">
        <v>5.5944055944055942</v>
      </c>
      <c r="AC9" s="364">
        <v>-0.55710306406685239</v>
      </c>
      <c r="AD9" s="364">
        <v>3.246026490066225</v>
      </c>
      <c r="AE9" s="364">
        <v>2.7403361344537815</v>
      </c>
      <c r="AF9" s="364">
        <v>2.3081881829231916</v>
      </c>
      <c r="AG9" s="364">
        <v>2.2402892173301381</v>
      </c>
      <c r="AH9" s="364">
        <v>2.507836990595611</v>
      </c>
      <c r="AI9" s="364">
        <v>2.1333333333333333</v>
      </c>
      <c r="AJ9" s="364"/>
      <c r="AK9" s="364"/>
      <c r="AL9" s="607"/>
      <c r="AM9" s="364"/>
      <c r="AN9" s="607"/>
      <c r="AO9" s="364"/>
      <c r="AP9" s="364"/>
      <c r="AQ9" s="364"/>
      <c r="AR9" s="607"/>
      <c r="AS9" s="364"/>
      <c r="AT9" s="364"/>
      <c r="AU9" s="364"/>
      <c r="AV9" s="364"/>
      <c r="AW9" s="364"/>
      <c r="AX9" s="608"/>
      <c r="AY9" s="608"/>
      <c r="AZ9" s="609"/>
    </row>
    <row r="10" spans="1:52" ht="15.75" x14ac:dyDescent="0.25">
      <c r="A10" s="602">
        <v>3</v>
      </c>
      <c r="B10" s="602" t="s">
        <v>21</v>
      </c>
      <c r="C10" s="603" t="s">
        <v>79</v>
      </c>
      <c r="D10" s="364">
        <v>3.6328622726746209</v>
      </c>
      <c r="E10" s="364">
        <v>3.2470784641068451</v>
      </c>
      <c r="F10" s="364">
        <v>-0.6834012353791562</v>
      </c>
      <c r="G10" s="364">
        <v>6.1183021282771906</v>
      </c>
      <c r="H10" s="364">
        <v>0.56503903665475719</v>
      </c>
      <c r="I10" s="364">
        <v>-0.91139681197622657</v>
      </c>
      <c r="J10" s="364">
        <v>-3.3606589733805281</v>
      </c>
      <c r="K10" s="364">
        <v>0.97373671464244038</v>
      </c>
      <c r="L10" s="364">
        <v>4.5085760958344681</v>
      </c>
      <c r="M10" s="364">
        <v>1.698306695680448</v>
      </c>
      <c r="N10" s="607">
        <v>-2.6181420309487837</v>
      </c>
      <c r="O10" s="364">
        <v>-1.897442203639941</v>
      </c>
      <c r="P10" s="364">
        <v>4.832669002969423</v>
      </c>
      <c r="Q10" s="364">
        <v>2.0231395013600411</v>
      </c>
      <c r="R10" s="364">
        <v>-0.55885167464114827</v>
      </c>
      <c r="S10" s="364">
        <v>-2.6759715447653916</v>
      </c>
      <c r="T10" s="607">
        <v>-0.93280470123304726</v>
      </c>
      <c r="U10" s="364">
        <v>-1.1475389140671355</v>
      </c>
      <c r="V10" s="364">
        <v>-0.60743427017225748</v>
      </c>
      <c r="W10" s="364">
        <v>6.3445034736411925</v>
      </c>
      <c r="X10" s="364">
        <v>1.3122059915820747</v>
      </c>
      <c r="Y10" s="364">
        <v>4.8035354020559126E-2</v>
      </c>
      <c r="Z10" s="608">
        <v>-1.010958481247106</v>
      </c>
      <c r="AA10" s="608">
        <v>-2.4126176301133091</v>
      </c>
      <c r="AB10" s="364">
        <v>7.2061536862347646</v>
      </c>
      <c r="AC10" s="364">
        <v>-3.340631226784089</v>
      </c>
      <c r="AD10" s="364">
        <v>-4.2517089251951328</v>
      </c>
      <c r="AE10" s="364">
        <v>7.2710151935459235</v>
      </c>
      <c r="AF10" s="364">
        <v>0.15949367088607594</v>
      </c>
      <c r="AG10" s="364">
        <v>5.3190984578884937</v>
      </c>
      <c r="AH10" s="364">
        <v>1.0704446073351364</v>
      </c>
      <c r="AI10" s="364">
        <v>-0.42349972968102362</v>
      </c>
      <c r="AJ10" s="364"/>
      <c r="AK10" s="364"/>
      <c r="AL10" s="607"/>
      <c r="AM10" s="364"/>
      <c r="AN10" s="607"/>
      <c r="AO10" s="364"/>
      <c r="AP10" s="364"/>
      <c r="AQ10" s="364"/>
      <c r="AR10" s="607"/>
      <c r="AS10" s="364"/>
      <c r="AT10" s="364"/>
      <c r="AU10" s="364"/>
      <c r="AV10" s="364"/>
      <c r="AW10" s="364"/>
      <c r="AX10" s="608"/>
      <c r="AY10" s="608"/>
      <c r="AZ10" s="609"/>
    </row>
    <row r="11" spans="1:52" ht="15.75" x14ac:dyDescent="0.25">
      <c r="A11" s="602">
        <v>4</v>
      </c>
      <c r="B11" s="602" t="s">
        <v>23</v>
      </c>
      <c r="C11" s="603" t="s">
        <v>24</v>
      </c>
      <c r="D11" s="364">
        <v>-2.2727272727272729</v>
      </c>
      <c r="E11" s="364">
        <v>0.89285714285714279</v>
      </c>
      <c r="F11" s="364">
        <v>2.3255813953488373</v>
      </c>
      <c r="G11" s="364">
        <v>0.88495575221238942</v>
      </c>
      <c r="H11" s="364">
        <v>0.75757575757575757</v>
      </c>
      <c r="I11" s="364">
        <v>-1.7543859649122806</v>
      </c>
      <c r="J11" s="364">
        <v>-1.5037593984962405</v>
      </c>
      <c r="K11" s="364">
        <v>3.5714285714285712</v>
      </c>
      <c r="L11" s="364">
        <v>-0.76335877862595414</v>
      </c>
      <c r="M11" s="364">
        <v>-3.4782608695652173</v>
      </c>
      <c r="N11" s="607">
        <v>0.76923076923076927</v>
      </c>
      <c r="O11" s="364">
        <v>4.5045045045045047</v>
      </c>
      <c r="P11" s="364">
        <v>-0.76335877862595414</v>
      </c>
      <c r="Q11" s="364">
        <v>-1.7241379310344827</v>
      </c>
      <c r="R11" s="364">
        <v>-0.76923076923076927</v>
      </c>
      <c r="S11" s="364">
        <v>-1.7543859649122806</v>
      </c>
      <c r="T11" s="607">
        <v>1.5503875968992249</v>
      </c>
      <c r="U11" s="364">
        <v>3.5714285714285712</v>
      </c>
      <c r="V11" s="364">
        <v>0</v>
      </c>
      <c r="W11" s="364">
        <v>-1.7241379310344827</v>
      </c>
      <c r="X11" s="364">
        <v>-2.2900763358778624</v>
      </c>
      <c r="Y11" s="364">
        <v>0.8771929824561403</v>
      </c>
      <c r="Z11" s="608">
        <v>4.6875</v>
      </c>
      <c r="AA11" s="608">
        <v>0.86956521739130432</v>
      </c>
      <c r="AB11" s="364">
        <v>-2.9850746268656714</v>
      </c>
      <c r="AC11" s="364">
        <v>-6.0344827586206895</v>
      </c>
      <c r="AD11" s="364">
        <v>3.9230769230769229</v>
      </c>
      <c r="AE11" s="364">
        <v>5.9633027522935782</v>
      </c>
      <c r="AF11" s="364">
        <v>0.66617320503330868</v>
      </c>
      <c r="AG11" s="364">
        <v>4.7619047619047619</v>
      </c>
      <c r="AH11" s="364">
        <v>0.73529411764705876</v>
      </c>
      <c r="AI11" s="364">
        <v>0.82644628099173556</v>
      </c>
      <c r="AJ11" s="364"/>
      <c r="AK11" s="364"/>
      <c r="AL11" s="607"/>
      <c r="AM11" s="364"/>
      <c r="AN11" s="607"/>
      <c r="AO11" s="364"/>
      <c r="AP11" s="364"/>
      <c r="AQ11" s="364"/>
      <c r="AR11" s="607"/>
      <c r="AS11" s="364"/>
      <c r="AT11" s="364"/>
      <c r="AU11" s="364"/>
      <c r="AV11" s="364"/>
      <c r="AW11" s="364"/>
      <c r="AX11" s="608"/>
      <c r="AY11" s="608"/>
      <c r="AZ11" s="609"/>
    </row>
    <row r="12" spans="1:52" ht="15.75" x14ac:dyDescent="0.25">
      <c r="A12" s="602">
        <v>5</v>
      </c>
      <c r="B12" s="602" t="s">
        <v>25</v>
      </c>
      <c r="C12" s="603" t="s">
        <v>82</v>
      </c>
      <c r="D12" s="364">
        <v>-4.5689556125770743</v>
      </c>
      <c r="E12" s="364">
        <v>1.2081934545715671</v>
      </c>
      <c r="F12" s="364">
        <v>0.19521816132667846</v>
      </c>
      <c r="G12" s="364">
        <v>2.3265335184591831</v>
      </c>
      <c r="H12" s="364">
        <v>5.1883097318469424</v>
      </c>
      <c r="I12" s="364">
        <v>2.0074802122292774</v>
      </c>
      <c r="J12" s="364">
        <v>-5.9425603421937065</v>
      </c>
      <c r="K12" s="364">
        <v>-2.41136445028053</v>
      </c>
      <c r="L12" s="364">
        <v>-0.19568673814668353</v>
      </c>
      <c r="M12" s="364">
        <v>-0.26785556945741623</v>
      </c>
      <c r="N12" s="607">
        <v>3.7743556227278297</v>
      </c>
      <c r="O12" s="364">
        <v>2.4277763053273258</v>
      </c>
      <c r="P12" s="364">
        <v>2.0173194253099784</v>
      </c>
      <c r="Q12" s="364">
        <v>-0.67967361865824838</v>
      </c>
      <c r="R12" s="364">
        <v>7.5238738304234581E-2</v>
      </c>
      <c r="S12" s="364">
        <v>-0.89448545375597055</v>
      </c>
      <c r="T12" s="607">
        <v>0.17928056444461582</v>
      </c>
      <c r="U12" s="364">
        <v>2.1976866456361726</v>
      </c>
      <c r="V12" s="364">
        <v>-0.33867646775838517</v>
      </c>
      <c r="W12" s="364">
        <v>-5.2131563603937305</v>
      </c>
      <c r="X12" s="364">
        <v>0.74723407541850906</v>
      </c>
      <c r="Y12" s="364">
        <v>1.7006187357527951</v>
      </c>
      <c r="Z12" s="608">
        <v>1.6597033232396796</v>
      </c>
      <c r="AA12" s="608">
        <v>2.006617568577223</v>
      </c>
      <c r="AB12" s="364">
        <v>0.72769776034989819</v>
      </c>
      <c r="AC12" s="364">
        <v>-3.608175508353388</v>
      </c>
      <c r="AD12" s="364">
        <v>-2.1149167134568594</v>
      </c>
      <c r="AE12" s="364">
        <v>3.6672516418504513</v>
      </c>
      <c r="AF12" s="364">
        <v>1.2103250478011471</v>
      </c>
      <c r="AG12" s="364">
        <v>3.5724258289703319</v>
      </c>
      <c r="AH12" s="364">
        <v>3.1209264541968147</v>
      </c>
      <c r="AI12" s="364">
        <v>1.4794345122752623</v>
      </c>
      <c r="AJ12" s="364"/>
      <c r="AK12" s="364"/>
      <c r="AL12" s="607"/>
      <c r="AM12" s="364"/>
      <c r="AN12" s="607"/>
      <c r="AO12" s="364"/>
      <c r="AP12" s="364"/>
      <c r="AQ12" s="364"/>
      <c r="AR12" s="607"/>
      <c r="AS12" s="364"/>
      <c r="AT12" s="364"/>
      <c r="AU12" s="364"/>
      <c r="AV12" s="364"/>
      <c r="AW12" s="364"/>
      <c r="AX12" s="608"/>
      <c r="AY12" s="608"/>
      <c r="AZ12" s="609"/>
    </row>
    <row r="13" spans="1:52" ht="15.75" x14ac:dyDescent="0.25">
      <c r="A13" s="602">
        <v>6</v>
      </c>
      <c r="B13" s="602" t="s">
        <v>27</v>
      </c>
      <c r="C13" s="603" t="s">
        <v>28</v>
      </c>
      <c r="D13" s="364">
        <v>-1.2606149044405262</v>
      </c>
      <c r="E13" s="364">
        <v>12.550263091381172</v>
      </c>
      <c r="F13" s="364">
        <v>10.603665920893286</v>
      </c>
      <c r="G13" s="364">
        <v>0.93501827164526474</v>
      </c>
      <c r="H13" s="364">
        <v>6.5435649995360485</v>
      </c>
      <c r="I13" s="364">
        <v>8.7235290548330333</v>
      </c>
      <c r="J13" s="364">
        <v>-7.8434446360453576</v>
      </c>
      <c r="K13" s="364">
        <v>-6.191167168954868</v>
      </c>
      <c r="L13" s="364">
        <v>4.0722700498414133</v>
      </c>
      <c r="M13" s="364">
        <v>-2.9670829951901188</v>
      </c>
      <c r="N13" s="607">
        <v>-1.2353741496598638</v>
      </c>
      <c r="O13" s="364">
        <v>7.5476316755742318E-2</v>
      </c>
      <c r="P13" s="364">
        <v>13.276026743075453</v>
      </c>
      <c r="Q13" s="364">
        <v>9.7494853136019888</v>
      </c>
      <c r="R13" s="364">
        <v>-37.381631858866257</v>
      </c>
      <c r="S13" s="364">
        <v>-31.759592882879534</v>
      </c>
      <c r="T13" s="607">
        <v>45.214666735719092</v>
      </c>
      <c r="U13" s="364">
        <v>44.551194817919551</v>
      </c>
      <c r="V13" s="364">
        <v>4.6470158169724849</v>
      </c>
      <c r="W13" s="364">
        <v>2.4420553181073603</v>
      </c>
      <c r="X13" s="364">
        <v>-8.41100792366022</v>
      </c>
      <c r="Y13" s="364">
        <v>0.17276871048375239</v>
      </c>
      <c r="Z13" s="608">
        <v>-3.765651453980539</v>
      </c>
      <c r="AA13" s="608">
        <v>-16.09115261825254</v>
      </c>
      <c r="AB13" s="364">
        <v>-10.105364910584825</v>
      </c>
      <c r="AC13" s="364">
        <v>-0.70628881308492952</v>
      </c>
      <c r="AD13" s="364">
        <v>15.703901243064216</v>
      </c>
      <c r="AE13" s="364">
        <v>7.6879032790856439</v>
      </c>
      <c r="AF13" s="364">
        <v>14.758364312267657</v>
      </c>
      <c r="AG13" s="364">
        <v>16.415132924335378</v>
      </c>
      <c r="AH13" s="364">
        <v>-6.6861030126336249</v>
      </c>
      <c r="AI13" s="364">
        <v>-6.3379415742969067</v>
      </c>
      <c r="AJ13" s="364"/>
      <c r="AK13" s="364"/>
      <c r="AL13" s="607"/>
      <c r="AM13" s="364"/>
      <c r="AN13" s="607"/>
      <c r="AO13" s="364"/>
      <c r="AP13" s="364"/>
      <c r="AQ13" s="364"/>
      <c r="AR13" s="607"/>
      <c r="AS13" s="364"/>
      <c r="AT13" s="364"/>
      <c r="AU13" s="364"/>
      <c r="AV13" s="364"/>
      <c r="AW13" s="364"/>
      <c r="AX13" s="608"/>
      <c r="AY13" s="608"/>
      <c r="AZ13" s="609"/>
    </row>
    <row r="14" spans="1:52" ht="15.75" x14ac:dyDescent="0.25">
      <c r="A14" s="602">
        <v>7</v>
      </c>
      <c r="B14" s="602" t="s">
        <v>29</v>
      </c>
      <c r="C14" s="603" t="s">
        <v>30</v>
      </c>
      <c r="D14" s="364">
        <v>0.14123153902025665</v>
      </c>
      <c r="E14" s="364">
        <v>6.2419151914659849</v>
      </c>
      <c r="F14" s="364">
        <v>7.3628964016601417</v>
      </c>
      <c r="G14" s="364">
        <v>-1.5995196437357746</v>
      </c>
      <c r="H14" s="364">
        <v>6.7143942876981058</v>
      </c>
      <c r="I14" s="364">
        <v>11.875845742261534</v>
      </c>
      <c r="J14" s="364">
        <v>-4.7160161665186697</v>
      </c>
      <c r="K14" s="364">
        <v>-8.1019249173646593</v>
      </c>
      <c r="L14" s="364">
        <v>7.6549946479323827</v>
      </c>
      <c r="M14" s="364">
        <v>3.1574579866568642</v>
      </c>
      <c r="N14" s="607">
        <v>-3.5209074415348871</v>
      </c>
      <c r="O14" s="364">
        <v>-0.49863753685843526</v>
      </c>
      <c r="P14" s="364">
        <v>1.930275533653969</v>
      </c>
      <c r="Q14" s="364">
        <v>2.8732355153647102</v>
      </c>
      <c r="R14" s="364">
        <v>-29.251576164327837</v>
      </c>
      <c r="S14" s="364">
        <v>-21.062547490918174</v>
      </c>
      <c r="T14" s="607">
        <v>-58.752969376540385</v>
      </c>
      <c r="U14" s="364">
        <v>26.653568226172254</v>
      </c>
      <c r="V14" s="364">
        <v>12.386328582886055</v>
      </c>
      <c r="W14" s="364">
        <v>7.0448416953846431</v>
      </c>
      <c r="X14" s="364">
        <v>-11.734836715760816</v>
      </c>
      <c r="Y14" s="364">
        <v>-7.9905267201929604</v>
      </c>
      <c r="Z14" s="608">
        <v>-6.2099633061757569</v>
      </c>
      <c r="AA14" s="608">
        <v>-5.5652748414376365</v>
      </c>
      <c r="AB14" s="364">
        <v>-4.0913762806272995</v>
      </c>
      <c r="AC14" s="364">
        <v>-7.8275372823157676</v>
      </c>
      <c r="AD14" s="364">
        <v>9.5861997441836344</v>
      </c>
      <c r="AE14" s="364">
        <v>6.3096213984272911</v>
      </c>
      <c r="AF14" s="755">
        <v>13.121135646687701</v>
      </c>
      <c r="AG14" s="364">
        <v>14.896673444675473</v>
      </c>
      <c r="AH14" s="755">
        <v>-4.1029688171023579</v>
      </c>
      <c r="AI14" s="756">
        <v>-1.6676070621630457</v>
      </c>
      <c r="AJ14" s="364"/>
      <c r="AK14" s="364"/>
      <c r="AL14" s="607"/>
      <c r="AM14" s="364"/>
      <c r="AN14" s="607"/>
      <c r="AO14" s="364"/>
      <c r="AP14" s="364"/>
      <c r="AQ14" s="364"/>
      <c r="AR14" s="607"/>
      <c r="AS14" s="364"/>
      <c r="AT14" s="364"/>
      <c r="AU14" s="364"/>
      <c r="AV14" s="364"/>
      <c r="AW14" s="364"/>
      <c r="AX14" s="608"/>
      <c r="AY14" s="608"/>
      <c r="AZ14" s="609"/>
    </row>
    <row r="15" spans="1:52" ht="15.75" x14ac:dyDescent="0.25">
      <c r="A15" s="602">
        <v>8</v>
      </c>
      <c r="B15" s="602" t="s">
        <v>31</v>
      </c>
      <c r="C15" s="603" t="s">
        <v>32</v>
      </c>
      <c r="D15" s="364">
        <v>0</v>
      </c>
      <c r="E15" s="364">
        <v>0</v>
      </c>
      <c r="F15" s="364">
        <v>60.714285714285708</v>
      </c>
      <c r="G15" s="364">
        <v>59.740259740259738</v>
      </c>
      <c r="H15" s="364">
        <v>-41.851851851851848</v>
      </c>
      <c r="I15" s="364">
        <v>-42.818428184281842</v>
      </c>
      <c r="J15" s="364">
        <v>0.63694267515923575</v>
      </c>
      <c r="K15" s="364">
        <v>4.2654028436018958</v>
      </c>
      <c r="L15" s="364">
        <v>0</v>
      </c>
      <c r="M15" s="364">
        <v>-3.1818181818181817</v>
      </c>
      <c r="N15" s="607">
        <v>2.8481012658227849</v>
      </c>
      <c r="O15" s="364">
        <v>-1.4084507042253522</v>
      </c>
      <c r="P15" s="364">
        <v>-0.92307692307692313</v>
      </c>
      <c r="Q15" s="364">
        <v>6.666666666666667</v>
      </c>
      <c r="R15" s="364">
        <v>0</v>
      </c>
      <c r="S15" s="364">
        <v>-2.2321428571428572</v>
      </c>
      <c r="T15" s="607">
        <v>1.8633540372670807</v>
      </c>
      <c r="U15" s="364">
        <v>8.6757990867579906</v>
      </c>
      <c r="V15" s="364">
        <v>-7.01219512195122</v>
      </c>
      <c r="W15" s="364">
        <v>-9.6638655462184886</v>
      </c>
      <c r="X15" s="364">
        <v>8.1967213114754092</v>
      </c>
      <c r="Y15" s="364">
        <v>1.8604651162790697</v>
      </c>
      <c r="Z15" s="608">
        <v>8.4848484848484862</v>
      </c>
      <c r="AA15" s="608">
        <v>11.415525114155251</v>
      </c>
      <c r="AB15" s="364">
        <v>83.519553072625698</v>
      </c>
      <c r="AC15" s="364">
        <v>-4.0737704918032822</v>
      </c>
      <c r="AD15" s="364">
        <v>-54.353120243531208</v>
      </c>
      <c r="AE15" s="364">
        <v>-10.749380500726307</v>
      </c>
      <c r="AF15" s="364">
        <v>7.135711903967989</v>
      </c>
      <c r="AG15" s="364">
        <v>29.200574437529919</v>
      </c>
      <c r="AH15" s="364">
        <v>11.733582321817616</v>
      </c>
      <c r="AI15" s="364">
        <v>1.8895887365690995</v>
      </c>
      <c r="AJ15" s="364">
        <v>5.0139275766016711</v>
      </c>
      <c r="AK15" s="364">
        <v>-1.4545454545454546</v>
      </c>
      <c r="AL15" s="607"/>
      <c r="AM15" s="364"/>
      <c r="AN15" s="607"/>
      <c r="AO15" s="364"/>
      <c r="AP15" s="364"/>
      <c r="AQ15" s="364"/>
      <c r="AR15" s="607"/>
      <c r="AS15" s="364"/>
      <c r="AT15" s="364"/>
      <c r="AU15" s="364"/>
      <c r="AV15" s="364"/>
      <c r="AW15" s="364"/>
      <c r="AX15" s="608"/>
      <c r="AY15" s="608"/>
      <c r="AZ15" s="609"/>
    </row>
    <row r="16" spans="1:52" ht="15.75" x14ac:dyDescent="0.25">
      <c r="A16" s="602">
        <v>9</v>
      </c>
      <c r="B16" s="602" t="s">
        <v>33</v>
      </c>
      <c r="C16" s="603" t="s">
        <v>84</v>
      </c>
      <c r="D16" s="364">
        <v>-4.1568008418837152</v>
      </c>
      <c r="E16" s="364">
        <v>-0.88407005838198505</v>
      </c>
      <c r="F16" s="364">
        <v>1.3175953884161407</v>
      </c>
      <c r="G16" s="364">
        <v>-14.237630427465501</v>
      </c>
      <c r="H16" s="364">
        <v>13.709021945272285</v>
      </c>
      <c r="I16" s="364">
        <v>24.627158555729984</v>
      </c>
      <c r="J16" s="364">
        <v>-8.2916368834882057</v>
      </c>
      <c r="K16" s="364">
        <v>2.2043772634230829</v>
      </c>
      <c r="L16" s="364">
        <v>0.62353858144972718</v>
      </c>
      <c r="M16" s="364">
        <v>-6.6245570790325061</v>
      </c>
      <c r="N16" s="607">
        <v>-9.2693002840175573</v>
      </c>
      <c r="O16" s="364">
        <v>-11.037782544134631</v>
      </c>
      <c r="P16" s="364">
        <v>5.9760956175298805</v>
      </c>
      <c r="Q16" s="364">
        <v>19.788575667655785</v>
      </c>
      <c r="R16" s="364">
        <v>-5.7465091299677766</v>
      </c>
      <c r="S16" s="364">
        <v>-4.6446818392940088</v>
      </c>
      <c r="T16" s="607">
        <v>3.6467236467236464</v>
      </c>
      <c r="U16" s="364">
        <v>11.268062997239811</v>
      </c>
      <c r="V16" s="364">
        <v>-5.4975261132490374</v>
      </c>
      <c r="W16" s="364">
        <v>10.987888515978405</v>
      </c>
      <c r="X16" s="364">
        <v>10.907504363001745</v>
      </c>
      <c r="Y16" s="364">
        <v>-17.6176702603208</v>
      </c>
      <c r="Z16" s="608">
        <v>0.99659061106740099</v>
      </c>
      <c r="AA16" s="608">
        <v>1.4203638684966486</v>
      </c>
      <c r="AB16" s="364">
        <v>-5.0636198390028566</v>
      </c>
      <c r="AC16" s="364">
        <v>12.100708103855231</v>
      </c>
      <c r="AD16" s="364">
        <v>0.13676148796498905</v>
      </c>
      <c r="AE16" s="364">
        <v>-10.569904548006738</v>
      </c>
      <c r="AF16" s="364">
        <v>6.3097514340344159</v>
      </c>
      <c r="AG16" s="364">
        <v>-6.4668026997331669</v>
      </c>
      <c r="AH16" s="364">
        <v>11.921891058581705</v>
      </c>
      <c r="AI16" s="364">
        <v>20.724953851317334</v>
      </c>
      <c r="AJ16" s="364">
        <v>3.7649219467401287</v>
      </c>
      <c r="AK16" s="364">
        <v>2.0433694745621351</v>
      </c>
      <c r="AL16" s="607"/>
      <c r="AM16" s="364"/>
      <c r="AN16" s="607"/>
      <c r="AO16" s="364"/>
      <c r="AP16" s="364"/>
      <c r="AQ16" s="364"/>
      <c r="AR16" s="607"/>
      <c r="AS16" s="364"/>
      <c r="AT16" s="364"/>
      <c r="AU16" s="364"/>
      <c r="AV16" s="364"/>
      <c r="AW16" s="364"/>
      <c r="AX16" s="608"/>
      <c r="AY16" s="608"/>
      <c r="AZ16" s="609"/>
    </row>
    <row r="17" spans="1:52" ht="15.75" x14ac:dyDescent="0.25">
      <c r="A17" s="602">
        <v>10</v>
      </c>
      <c r="B17" s="602" t="s">
        <v>35</v>
      </c>
      <c r="C17" s="603" t="s">
        <v>36</v>
      </c>
      <c r="D17" s="364">
        <v>-20.643729189789124</v>
      </c>
      <c r="E17" s="364">
        <v>8.404907975460123</v>
      </c>
      <c r="F17" s="364">
        <v>16.846789574062303</v>
      </c>
      <c r="G17" s="364">
        <v>-18.883229579324656</v>
      </c>
      <c r="H17" s="364">
        <v>7.1599564744287276</v>
      </c>
      <c r="I17" s="364">
        <v>8.1860465116279055</v>
      </c>
      <c r="J17" s="364">
        <v>-7.0166531275385875</v>
      </c>
      <c r="K17" s="364">
        <v>-0.33319002579535684</v>
      </c>
      <c r="L17" s="364">
        <v>-11.160860543846237</v>
      </c>
      <c r="M17" s="364">
        <v>-5.3919982745605521</v>
      </c>
      <c r="N17" s="607">
        <v>12.636754763368163</v>
      </c>
      <c r="O17" s="364">
        <v>2.7014704206086857</v>
      </c>
      <c r="P17" s="364">
        <v>4.1034595656444397</v>
      </c>
      <c r="Q17" s="364">
        <v>5.1831298557158716</v>
      </c>
      <c r="R17" s="364">
        <v>-11.678372995072857</v>
      </c>
      <c r="S17" s="364">
        <v>-8.5364566846048326</v>
      </c>
      <c r="T17" s="607">
        <v>11.738872403560832</v>
      </c>
      <c r="U17" s="364">
        <v>11.305952930318412</v>
      </c>
      <c r="V17" s="364">
        <v>3.739111960909284</v>
      </c>
      <c r="W17" s="364">
        <v>3.6276948590381428</v>
      </c>
      <c r="X17" s="364">
        <v>-0.58365758754863817</v>
      </c>
      <c r="Y17" s="364">
        <v>-6.05121024204841</v>
      </c>
      <c r="Z17" s="608">
        <v>7.240704500978473</v>
      </c>
      <c r="AA17" s="608">
        <v>9.7200042584903645</v>
      </c>
      <c r="AB17" s="364">
        <v>-11.765270841336919</v>
      </c>
      <c r="AC17" s="364">
        <v>0.3299049097613041</v>
      </c>
      <c r="AD17" s="364">
        <v>4.1907042560139329</v>
      </c>
      <c r="AE17" s="364">
        <v>-7.9883945841392645</v>
      </c>
      <c r="AF17" s="364">
        <v>14.918512327622233</v>
      </c>
      <c r="AG17" s="364">
        <v>8.2615093546352742</v>
      </c>
      <c r="AH17" s="364">
        <v>-4.4818181818181824</v>
      </c>
      <c r="AI17" s="364">
        <v>-0.92233009708737856</v>
      </c>
      <c r="AJ17" s="364">
        <v>-9.4698772247073375</v>
      </c>
      <c r="AK17" s="364">
        <v>-3.0867221950024497</v>
      </c>
      <c r="AL17" s="607"/>
      <c r="AM17" s="364"/>
      <c r="AN17" s="607"/>
      <c r="AO17" s="364"/>
      <c r="AP17" s="364"/>
      <c r="AQ17" s="364"/>
      <c r="AR17" s="607"/>
      <c r="AS17" s="364"/>
      <c r="AT17" s="364"/>
      <c r="AU17" s="364"/>
      <c r="AV17" s="364"/>
      <c r="AW17" s="364"/>
      <c r="AX17" s="608"/>
      <c r="AY17" s="608"/>
      <c r="AZ17" s="609"/>
    </row>
    <row r="18" spans="1:52" ht="15.75" x14ac:dyDescent="0.25">
      <c r="A18" s="602">
        <v>11</v>
      </c>
      <c r="B18" s="602" t="s">
        <v>37</v>
      </c>
      <c r="C18" s="603" t="s">
        <v>86</v>
      </c>
      <c r="D18" s="364">
        <v>-19.973932877158685</v>
      </c>
      <c r="E18" s="364">
        <v>-7.0869010748770265</v>
      </c>
      <c r="F18" s="364">
        <v>7.0846905537459284</v>
      </c>
      <c r="G18" s="364">
        <v>-5.2941176470588234</v>
      </c>
      <c r="H18" s="364">
        <v>10.836501901140684</v>
      </c>
      <c r="I18" s="364">
        <v>10.351966873706004</v>
      </c>
      <c r="J18" s="364">
        <v>-0.15437392795883362</v>
      </c>
      <c r="K18" s="364">
        <v>3.7523452157598502E-2</v>
      </c>
      <c r="L18" s="364">
        <v>-1.6148428105136576</v>
      </c>
      <c r="M18" s="364">
        <v>-5.6639159789947486</v>
      </c>
      <c r="N18" s="607">
        <v>4.4176706827309236</v>
      </c>
      <c r="O18" s="364">
        <v>0.83499005964214712</v>
      </c>
      <c r="P18" s="364">
        <v>1.705685618729097</v>
      </c>
      <c r="Q18" s="364">
        <v>6.8809148264984232</v>
      </c>
      <c r="R18" s="364">
        <v>-3.978954291351529</v>
      </c>
      <c r="S18" s="364">
        <v>-4.2796532005165098</v>
      </c>
      <c r="T18" s="607">
        <v>12.92808219178082</v>
      </c>
      <c r="U18" s="364">
        <v>8.6914627095779533</v>
      </c>
      <c r="V18" s="364">
        <v>-9.6739954510993176</v>
      </c>
      <c r="W18" s="364">
        <v>-5.1063829787234036</v>
      </c>
      <c r="X18" s="364">
        <v>2.4676850763807283</v>
      </c>
      <c r="Y18" s="364">
        <v>-4.1479820627802688</v>
      </c>
      <c r="Z18" s="608">
        <v>13.990825688073393</v>
      </c>
      <c r="AA18" s="608">
        <v>11.890838206627679</v>
      </c>
      <c r="AB18" s="364">
        <v>-5.3607358436332273</v>
      </c>
      <c r="AC18" s="364">
        <v>-0.52264808362369342</v>
      </c>
      <c r="AD18" s="364">
        <v>2.4297646165527715</v>
      </c>
      <c r="AE18" s="364">
        <v>-9.0367775831873907</v>
      </c>
      <c r="AF18" s="364">
        <v>28.391401037805782</v>
      </c>
      <c r="AG18" s="364">
        <v>16.288024643819792</v>
      </c>
      <c r="AH18" s="364">
        <v>-0.81986143187066984</v>
      </c>
      <c r="AI18" s="364">
        <v>2.8311258278145695</v>
      </c>
      <c r="AJ18" s="364">
        <v>2.1655606007684245</v>
      </c>
      <c r="AK18" s="364">
        <v>-2.1091611656738047</v>
      </c>
      <c r="AL18" s="757">
        <v>14.180929095354522</v>
      </c>
      <c r="AM18" s="756">
        <v>8.7171052631578938</v>
      </c>
      <c r="AN18" s="607"/>
      <c r="AO18" s="364"/>
      <c r="AP18" s="364"/>
      <c r="AQ18" s="364"/>
      <c r="AR18" s="607"/>
      <c r="AS18" s="364"/>
      <c r="AT18" s="364"/>
      <c r="AU18" s="364"/>
      <c r="AV18" s="364"/>
      <c r="AW18" s="364"/>
      <c r="AX18" s="608"/>
      <c r="AY18" s="608"/>
      <c r="AZ18" s="609"/>
    </row>
    <row r="19" spans="1:52" ht="15.75" x14ac:dyDescent="0.25">
      <c r="A19" s="602">
        <v>12</v>
      </c>
      <c r="B19" s="602" t="s">
        <v>39</v>
      </c>
      <c r="C19" s="603" t="s">
        <v>40</v>
      </c>
      <c r="D19" s="364">
        <v>1.3449853212261897</v>
      </c>
      <c r="E19" s="364">
        <v>-0.26911346336212416</v>
      </c>
      <c r="F19" s="364">
        <v>-3.9689230138297145</v>
      </c>
      <c r="G19" s="364">
        <v>1.4535033820416172</v>
      </c>
      <c r="H19" s="364">
        <v>7.0986263019288716</v>
      </c>
      <c r="I19" s="364">
        <v>-2.6668702445479298</v>
      </c>
      <c r="J19" s="364">
        <v>-2.3614895549500452</v>
      </c>
      <c r="K19" s="364">
        <v>1.0771523438521269</v>
      </c>
      <c r="L19" s="364">
        <v>-4.062428276336929</v>
      </c>
      <c r="M19" s="364">
        <v>3.836118932603136</v>
      </c>
      <c r="N19" s="607">
        <v>6.6100478468899517</v>
      </c>
      <c r="O19" s="364">
        <v>-2.4853219225793612</v>
      </c>
      <c r="P19" s="364">
        <v>1.9006799362699995</v>
      </c>
      <c r="Q19" s="364">
        <v>-1.2500956705870347</v>
      </c>
      <c r="R19" s="364">
        <v>-9.0024223739264482</v>
      </c>
      <c r="S19" s="364">
        <v>3.4257369468054875</v>
      </c>
      <c r="T19" s="607">
        <v>7.656938192730264</v>
      </c>
      <c r="U19" s="364">
        <v>1.8609647041191015</v>
      </c>
      <c r="V19" s="364">
        <v>3.3516162388167063</v>
      </c>
      <c r="W19" s="364">
        <v>1.996174407768895</v>
      </c>
      <c r="X19" s="364">
        <v>-3.8823759705939924</v>
      </c>
      <c r="Y19" s="364">
        <v>7.2129255626081938E-3</v>
      </c>
      <c r="Z19" s="608">
        <v>0.63812454742939906</v>
      </c>
      <c r="AA19" s="608">
        <v>-1.1900468806346918</v>
      </c>
      <c r="AB19" s="364">
        <v>-2.1360795071277598</v>
      </c>
      <c r="AC19" s="364">
        <v>0.40389294403892945</v>
      </c>
      <c r="AD19" s="364">
        <v>3.620990717764911</v>
      </c>
      <c r="AE19" s="364">
        <v>-3.1599864295061306</v>
      </c>
      <c r="AF19" s="364">
        <v>-2.4146341463414633</v>
      </c>
      <c r="AG19" s="364">
        <v>12.69455983184025</v>
      </c>
      <c r="AH19" s="364">
        <v>7.2254663606825575</v>
      </c>
      <c r="AI19" s="364">
        <v>0.81048073720439651</v>
      </c>
      <c r="AJ19" s="364"/>
      <c r="AK19" s="364"/>
      <c r="AL19" s="607"/>
      <c r="AM19" s="364"/>
      <c r="AN19" s="607"/>
      <c r="AO19" s="364"/>
      <c r="AP19" s="364"/>
      <c r="AQ19" s="364"/>
      <c r="AR19" s="607"/>
      <c r="AS19" s="364"/>
      <c r="AT19" s="364"/>
      <c r="AU19" s="364"/>
      <c r="AV19" s="364"/>
      <c r="AW19" s="364"/>
      <c r="AX19" s="608"/>
      <c r="AY19" s="608"/>
      <c r="AZ19" s="609"/>
    </row>
    <row r="20" spans="1:52" ht="15.75" x14ac:dyDescent="0.25">
      <c r="A20" s="602">
        <v>13</v>
      </c>
      <c r="B20" s="602" t="s">
        <v>41</v>
      </c>
      <c r="C20" s="603" t="s">
        <v>88</v>
      </c>
      <c r="D20" s="364">
        <v>-8.665444780699886</v>
      </c>
      <c r="E20" s="364">
        <v>-15.178361057443098</v>
      </c>
      <c r="F20" s="364">
        <v>2.4080642150457345</v>
      </c>
      <c r="G20" s="364">
        <v>4.8</v>
      </c>
      <c r="H20" s="364">
        <v>5.9378417790740068</v>
      </c>
      <c r="I20" s="364">
        <v>0.29686174724342662</v>
      </c>
      <c r="J20" s="364">
        <v>-10.766980685679872</v>
      </c>
      <c r="K20" s="364">
        <v>8.8002114164904857</v>
      </c>
      <c r="L20" s="364">
        <v>18.655996914770537</v>
      </c>
      <c r="M20" s="364">
        <v>-1.3262084041777993</v>
      </c>
      <c r="N20" s="607">
        <v>-4.7858942065491181</v>
      </c>
      <c r="O20" s="364">
        <v>-4.8198109491925951</v>
      </c>
      <c r="P20" s="364">
        <v>5.6024918928144736</v>
      </c>
      <c r="Q20" s="364">
        <v>6.4242486939429995</v>
      </c>
      <c r="R20" s="364">
        <v>0.86468140126873816</v>
      </c>
      <c r="S20" s="364">
        <v>-5.3462940461725399</v>
      </c>
      <c r="T20" s="607">
        <v>-1.1376837719825341</v>
      </c>
      <c r="U20" s="364">
        <v>4.4159178433889608</v>
      </c>
      <c r="V20" s="364">
        <v>-1.7950484217350782</v>
      </c>
      <c r="W20" s="364">
        <v>7.4157855913449717</v>
      </c>
      <c r="X20" s="364">
        <v>-7.0762502063046711</v>
      </c>
      <c r="Y20" s="364">
        <v>-9.0875795449343038</v>
      </c>
      <c r="Z20" s="608">
        <v>16.988588428577771</v>
      </c>
      <c r="AA20" s="608">
        <v>20.022157316950349</v>
      </c>
      <c r="AB20" s="364">
        <v>-15.906934375830264</v>
      </c>
      <c r="AC20" s="364">
        <v>-11.047243433750104</v>
      </c>
      <c r="AD20" s="364">
        <v>0.19859180357465248</v>
      </c>
      <c r="AE20" s="364">
        <v>-1.4480449035422858</v>
      </c>
      <c r="AF20" s="364">
        <v>1.472972972972973</v>
      </c>
      <c r="AG20" s="364">
        <v>-8.0788743179860241</v>
      </c>
      <c r="AH20" s="364">
        <v>12.322990189550318</v>
      </c>
      <c r="AI20" s="364">
        <v>31.281891075705509</v>
      </c>
      <c r="AJ20" s="755">
        <v>-8.2954590364778884</v>
      </c>
      <c r="AK20" s="756">
        <v>-1.5864202427222969</v>
      </c>
      <c r="AL20" s="607"/>
      <c r="AM20" s="364"/>
      <c r="AN20" s="607"/>
      <c r="AO20" s="364"/>
      <c r="AP20" s="364"/>
      <c r="AQ20" s="364"/>
      <c r="AR20" s="607"/>
      <c r="AS20" s="364"/>
      <c r="AT20" s="364"/>
      <c r="AU20" s="364"/>
      <c r="AV20" s="364"/>
      <c r="AW20" s="364"/>
      <c r="AX20" s="608"/>
      <c r="AY20" s="608"/>
      <c r="AZ20" s="609"/>
    </row>
    <row r="21" spans="1:52" ht="15.75" x14ac:dyDescent="0.25">
      <c r="A21" s="602">
        <v>14</v>
      </c>
      <c r="B21" s="602" t="s">
        <v>43</v>
      </c>
      <c r="C21" s="603" t="s">
        <v>89</v>
      </c>
      <c r="D21" s="364">
        <v>2.0633126059920857</v>
      </c>
      <c r="E21" s="364">
        <v>9.6056826895911538</v>
      </c>
      <c r="F21" s="364">
        <v>5.6573169284329632</v>
      </c>
      <c r="G21" s="364">
        <v>-8.9774275509076844</v>
      </c>
      <c r="H21" s="364">
        <v>10.637660538435616</v>
      </c>
      <c r="I21" s="364">
        <v>15.599336542740403</v>
      </c>
      <c r="J21" s="364">
        <v>-13.276702314877486</v>
      </c>
      <c r="K21" s="364">
        <v>1.2983377077865268</v>
      </c>
      <c r="L21" s="364">
        <v>21.151219512195123</v>
      </c>
      <c r="M21" s="364">
        <v>3.3925240102259377</v>
      </c>
      <c r="N21" s="607">
        <v>-7.7146078273473986</v>
      </c>
      <c r="O21" s="364">
        <v>-7.8187650360866083</v>
      </c>
      <c r="P21" s="364">
        <v>-0.24083769633507854</v>
      </c>
      <c r="Q21" s="364">
        <v>2.4322169059011167</v>
      </c>
      <c r="R21" s="364">
        <v>-2.9320177740456947</v>
      </c>
      <c r="S21" s="364">
        <v>5.1275699777062176</v>
      </c>
      <c r="T21" s="607">
        <v>11.635367480085067</v>
      </c>
      <c r="U21" s="364">
        <v>-4.0393160091557828E-2</v>
      </c>
      <c r="V21" s="364">
        <v>-6.8935455748926415</v>
      </c>
      <c r="W21" s="364">
        <v>8.674568965517242</v>
      </c>
      <c r="X21" s="364">
        <v>-4.8064918851435703</v>
      </c>
      <c r="Y21" s="364">
        <v>-90.651338621715411</v>
      </c>
      <c r="Z21" s="608">
        <v>5.3843351548269585</v>
      </c>
      <c r="AA21" s="608">
        <v>870.50049718263176</v>
      </c>
      <c r="AB21" s="364">
        <v>9.1433904867256643</v>
      </c>
      <c r="AC21" s="364">
        <v>19.112021857923498</v>
      </c>
      <c r="AD21" s="364">
        <v>-6.7557723371234921</v>
      </c>
      <c r="AE21" s="364">
        <v>-7.4635852735405432</v>
      </c>
      <c r="AF21" s="364">
        <v>19.419157608695652</v>
      </c>
      <c r="AG21" s="364">
        <v>19.285470827007096</v>
      </c>
      <c r="AH21" s="364">
        <v>-10.165827573456211</v>
      </c>
      <c r="AI21" s="364">
        <v>8.0707587604228905</v>
      </c>
      <c r="AJ21" s="755">
        <v>8.7072159072918964</v>
      </c>
      <c r="AK21" s="756">
        <v>-3.7472358427074317</v>
      </c>
      <c r="AL21" s="607"/>
      <c r="AM21" s="364"/>
      <c r="AN21" s="607"/>
      <c r="AO21" s="364"/>
      <c r="AP21" s="364"/>
      <c r="AQ21" s="364"/>
      <c r="AR21" s="607"/>
      <c r="AS21" s="364"/>
      <c r="AT21" s="364"/>
      <c r="AU21" s="364"/>
      <c r="AV21" s="364"/>
      <c r="AW21" s="364"/>
      <c r="AX21" s="608"/>
      <c r="AY21" s="608"/>
      <c r="AZ21" s="609"/>
    </row>
    <row r="22" spans="1:52" ht="15.75" x14ac:dyDescent="0.25">
      <c r="A22" s="602">
        <v>15</v>
      </c>
      <c r="B22" s="602" t="s">
        <v>45</v>
      </c>
      <c r="C22" s="603" t="s">
        <v>90</v>
      </c>
      <c r="D22" s="364">
        <v>-11.336514651631207</v>
      </c>
      <c r="E22" s="364">
        <v>-0.15585590869860316</v>
      </c>
      <c r="F22" s="364">
        <v>-3.7227026234794076</v>
      </c>
      <c r="G22" s="364">
        <v>-11.343208425999748</v>
      </c>
      <c r="H22" s="364">
        <v>16.121175216927995</v>
      </c>
      <c r="I22" s="364">
        <v>6.5752231656869151</v>
      </c>
      <c r="J22" s="364">
        <v>-2.7712229796655596</v>
      </c>
      <c r="K22" s="364">
        <v>14.019629613181154</v>
      </c>
      <c r="L22" s="364">
        <v>-5.154345725436146</v>
      </c>
      <c r="M22" s="364">
        <v>-1.9568587431544999</v>
      </c>
      <c r="N22" s="607">
        <v>-4.0025904689696565</v>
      </c>
      <c r="O22" s="364">
        <v>-10.100351986778646</v>
      </c>
      <c r="P22" s="364">
        <v>15.230769230769232</v>
      </c>
      <c r="Q22" s="364">
        <v>10.882495912324892</v>
      </c>
      <c r="R22" s="364">
        <v>-6.2436189429042646</v>
      </c>
      <c r="S22" s="364">
        <v>-7.9620271325862042</v>
      </c>
      <c r="T22" s="607">
        <v>5.8697208303507518</v>
      </c>
      <c r="U22" s="364">
        <v>2.8812928145216468</v>
      </c>
      <c r="V22" s="364">
        <v>6.6922733877116514</v>
      </c>
      <c r="W22" s="364">
        <v>7.6736590457591163</v>
      </c>
      <c r="X22" s="364">
        <v>-9.0305400121351056</v>
      </c>
      <c r="Y22" s="364">
        <v>0.73331665520045031</v>
      </c>
      <c r="Z22" s="608">
        <v>13.220439470856338</v>
      </c>
      <c r="AA22" s="608">
        <v>1.4419868063639891</v>
      </c>
      <c r="AB22" s="364">
        <v>-3.8920235118541111</v>
      </c>
      <c r="AC22" s="364">
        <v>-4.4672093521437102</v>
      </c>
      <c r="AD22" s="364">
        <v>-10.811289399841991</v>
      </c>
      <c r="AE22" s="364">
        <v>-8.5105190239370874</v>
      </c>
      <c r="AF22" s="364">
        <v>13.618522534630481</v>
      </c>
      <c r="AG22" s="364">
        <v>8.7157087586001651</v>
      </c>
      <c r="AH22" s="755">
        <v>23.175256069037825</v>
      </c>
      <c r="AI22" s="364">
        <v>23.987310686881536</v>
      </c>
      <c r="AJ22" s="755">
        <v>0.40050199159709721</v>
      </c>
      <c r="AK22" s="756">
        <v>-6.7643011087741165</v>
      </c>
      <c r="AL22" s="607"/>
      <c r="AM22" s="364"/>
      <c r="AN22" s="607"/>
      <c r="AO22" s="364"/>
      <c r="AP22" s="364"/>
      <c r="AQ22" s="364"/>
      <c r="AR22" s="607"/>
      <c r="AS22" s="364"/>
      <c r="AT22" s="364"/>
      <c r="AU22" s="364"/>
      <c r="AV22" s="364"/>
      <c r="AW22" s="364"/>
      <c r="AX22" s="608"/>
      <c r="AY22" s="608"/>
      <c r="AZ22" s="609"/>
    </row>
    <row r="23" spans="1:52" ht="15.75" x14ac:dyDescent="0.25">
      <c r="A23" s="610">
        <v>16</v>
      </c>
      <c r="B23" s="610" t="s">
        <v>47</v>
      </c>
      <c r="C23" s="611" t="s">
        <v>56</v>
      </c>
      <c r="D23" s="612">
        <v>-2.0136911007844902</v>
      </c>
      <c r="E23" s="612">
        <v>-0.79839254596536147</v>
      </c>
      <c r="F23" s="612">
        <v>-0.28216896141424447</v>
      </c>
      <c r="G23" s="612">
        <v>-5.9258993708437142</v>
      </c>
      <c r="H23" s="612">
        <v>-2.4324969316787124</v>
      </c>
      <c r="I23" s="612">
        <v>-1.127984299677991</v>
      </c>
      <c r="J23" s="612">
        <v>22.530880374582875</v>
      </c>
      <c r="K23" s="612">
        <v>7.7527895010695502</v>
      </c>
      <c r="L23" s="612">
        <v>-15.593230005846035</v>
      </c>
      <c r="M23" s="612">
        <v>-7.1198626462066743</v>
      </c>
      <c r="N23" s="613">
        <v>-0.88349071743500507</v>
      </c>
      <c r="O23" s="612">
        <v>-5.5783413243987443</v>
      </c>
      <c r="P23" s="612">
        <v>4.3835429662201317</v>
      </c>
      <c r="Q23" s="612">
        <v>11.948364466922261</v>
      </c>
      <c r="R23" s="612">
        <v>-5.8256865754498257</v>
      </c>
      <c r="S23" s="612">
        <v>-4.0204025867565347</v>
      </c>
      <c r="T23" s="613">
        <v>5.1891535767537018</v>
      </c>
      <c r="U23" s="612">
        <v>4.3539325842696632</v>
      </c>
      <c r="V23" s="612">
        <v>9.6405201826243179</v>
      </c>
      <c r="W23" s="612">
        <v>7.9480557273289438</v>
      </c>
      <c r="X23" s="612">
        <v>-0.92904389657245934</v>
      </c>
      <c r="Y23" s="612">
        <v>-1.8836770454239113</v>
      </c>
      <c r="Z23" s="614">
        <v>-2.7859549027343631</v>
      </c>
      <c r="AA23" s="614">
        <v>2.285606346807707</v>
      </c>
      <c r="AB23" s="612">
        <v>17.502263290981176</v>
      </c>
      <c r="AC23" s="612">
        <v>5.3991437924955932</v>
      </c>
      <c r="AD23" s="612">
        <v>-9.9469971705256448</v>
      </c>
      <c r="AE23" s="612">
        <v>0.75181981809783216</v>
      </c>
      <c r="AF23" s="612">
        <v>20.51747282087593</v>
      </c>
      <c r="AG23" s="612">
        <v>16.358117401546171</v>
      </c>
      <c r="AH23" s="612">
        <v>6.1223990208078334</v>
      </c>
      <c r="AI23" s="612">
        <v>-4.619565217391304E-2</v>
      </c>
      <c r="AJ23" s="612">
        <v>-3.9895273465433325</v>
      </c>
      <c r="AK23" s="612">
        <v>5.5773047331647767</v>
      </c>
      <c r="AL23" s="613"/>
      <c r="AM23" s="612"/>
      <c r="AN23" s="613"/>
      <c r="AO23" s="612"/>
      <c r="AP23" s="612"/>
      <c r="AQ23" s="612"/>
      <c r="AR23" s="613"/>
      <c r="AS23" s="612"/>
      <c r="AT23" s="612"/>
      <c r="AU23" s="612"/>
      <c r="AV23" s="612"/>
      <c r="AW23" s="612"/>
      <c r="AX23" s="614"/>
      <c r="AY23" s="614"/>
      <c r="AZ23" s="615"/>
    </row>
    <row r="24" spans="1:52" hidden="1" x14ac:dyDescent="0.25"/>
    <row r="25" spans="1:52" hidden="1" x14ac:dyDescent="0.25"/>
    <row r="26" spans="1:52" hidden="1" x14ac:dyDescent="0.25"/>
    <row r="27" spans="1:52" hidden="1" x14ac:dyDescent="0.25"/>
    <row r="28" spans="1:52" hidden="1" x14ac:dyDescent="0.25"/>
    <row r="29" spans="1:52" hidden="1" x14ac:dyDescent="0.25"/>
    <row r="30" spans="1:52" hidden="1" x14ac:dyDescent="0.25"/>
    <row r="31" spans="1:52" hidden="1" x14ac:dyDescent="0.25"/>
    <row r="32" spans="1:5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spans="3:3" hidden="1" x14ac:dyDescent="0.25"/>
    <row r="50" spans="3:3" hidden="1" x14ac:dyDescent="0.25"/>
    <row r="51" spans="3:3" hidden="1" x14ac:dyDescent="0.25"/>
    <row r="52" spans="3:3" hidden="1" x14ac:dyDescent="0.25"/>
    <row r="53" spans="3:3" hidden="1" x14ac:dyDescent="0.25"/>
    <row r="54" spans="3:3" hidden="1" x14ac:dyDescent="0.25"/>
    <row r="55" spans="3:3" hidden="1" x14ac:dyDescent="0.25"/>
    <row r="56" spans="3:3" hidden="1" x14ac:dyDescent="0.25"/>
    <row r="57" spans="3:3" hidden="1" x14ac:dyDescent="0.25"/>
    <row r="59" spans="3:3" ht="16.5" x14ac:dyDescent="0.25">
      <c r="C59" s="616" t="s">
        <v>228</v>
      </c>
    </row>
  </sheetData>
  <mergeCells count="32">
    <mergeCell ref="A3:A6"/>
    <mergeCell ref="B3:B6"/>
    <mergeCell ref="C3:C6"/>
    <mergeCell ref="D3:AA3"/>
    <mergeCell ref="R5:S5"/>
    <mergeCell ref="T5:U5"/>
    <mergeCell ref="V5:W5"/>
    <mergeCell ref="X5:Y5"/>
    <mergeCell ref="AZ3:AZ6"/>
    <mergeCell ref="D4:AA4"/>
    <mergeCell ref="D5:E5"/>
    <mergeCell ref="F5:G5"/>
    <mergeCell ref="H5:I5"/>
    <mergeCell ref="J5:K5"/>
    <mergeCell ref="L5:M5"/>
    <mergeCell ref="N5:O5"/>
    <mergeCell ref="P5:Q5"/>
    <mergeCell ref="Z5:AA5"/>
    <mergeCell ref="AB5:AC5"/>
    <mergeCell ref="AD5:AE5"/>
    <mergeCell ref="AF5:AG5"/>
    <mergeCell ref="AH5:AI5"/>
    <mergeCell ref="AX5:AY5"/>
    <mergeCell ref="AV5:AW5"/>
    <mergeCell ref="AB4:AK4"/>
    <mergeCell ref="AB3:AK3"/>
    <mergeCell ref="AT5:AU5"/>
    <mergeCell ref="AJ5:AK5"/>
    <mergeCell ref="AL5:AM5"/>
    <mergeCell ref="AN5:AO5"/>
    <mergeCell ref="AP5:AQ5"/>
    <mergeCell ref="AR5:AS5"/>
  </mergeCells>
  <printOptions horizontalCentered="1"/>
  <pageMargins left="0" right="0" top="0.75" bottom="0.25" header="0.3" footer="0.3"/>
  <pageSetup paperSize="9"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92"/>
  <sheetViews>
    <sheetView zoomScale="90" zoomScaleNormal="90" workbookViewId="0">
      <pane ySplit="6" topLeftCell="A7" activePane="bottomLeft" state="frozen"/>
      <selection activeCell="Q5" sqref="Q5"/>
      <selection pane="bottomLeft" activeCell="Q5" sqref="Q5"/>
    </sheetView>
  </sheetViews>
  <sheetFormatPr defaultColWidth="9.28515625" defaultRowHeight="16.5" x14ac:dyDescent="0.25"/>
  <cols>
    <col min="1" max="1" width="6.5703125" style="422" customWidth="1"/>
    <col min="2" max="2" width="7.85546875" style="370" hidden="1" customWidth="1"/>
    <col min="3" max="3" width="16.5703125" style="370" customWidth="1"/>
    <col min="4" max="4" width="9.85546875" style="425" customWidth="1"/>
    <col min="5" max="5" width="7.7109375" style="425" hidden="1" customWidth="1"/>
    <col min="6" max="6" width="9.85546875" style="425" customWidth="1"/>
    <col min="7" max="7" width="7.7109375" style="425" hidden="1" customWidth="1"/>
    <col min="8" max="8" width="7.7109375" style="370" hidden="1" customWidth="1"/>
    <col min="9" max="9" width="9.85546875" style="425" customWidth="1"/>
    <col min="10" max="11" width="7.7109375" style="425" hidden="1" customWidth="1"/>
    <col min="12" max="12" width="9.85546875" style="425" customWidth="1"/>
    <col min="13" max="13" width="7.7109375" style="370" hidden="1" customWidth="1"/>
    <col min="14" max="14" width="7.7109375" style="425" hidden="1" customWidth="1"/>
    <col min="15" max="15" width="9.85546875" style="370" customWidth="1"/>
    <col min="16" max="18" width="9.85546875" style="425" customWidth="1"/>
    <col min="19" max="19" width="8.85546875" style="425" customWidth="1"/>
    <col min="20" max="20" width="8.85546875" style="370" customWidth="1"/>
    <col min="21" max="21" width="8.85546875" style="425" customWidth="1"/>
    <col min="22" max="24" width="7" style="425" hidden="1" customWidth="1"/>
    <col min="25" max="25" width="7" style="370" hidden="1" customWidth="1"/>
    <col min="26" max="26" width="7" style="425" hidden="1" customWidth="1"/>
    <col min="27" max="27" width="7" style="370" hidden="1" customWidth="1"/>
    <col min="28" max="28" width="7.140625" style="370" hidden="1" customWidth="1"/>
    <col min="29" max="16384" width="9.28515625" style="370"/>
  </cols>
  <sheetData>
    <row r="1" spans="1:32" ht="27" customHeight="1" x14ac:dyDescent="0.25">
      <c r="A1" s="494" t="s">
        <v>99</v>
      </c>
      <c r="B1" s="494"/>
      <c r="C1" s="494"/>
      <c r="D1" s="494"/>
      <c r="E1" s="494"/>
      <c r="F1" s="494"/>
      <c r="G1" s="494"/>
      <c r="H1" s="494"/>
      <c r="I1" s="494"/>
      <c r="J1" s="494"/>
      <c r="K1" s="494"/>
      <c r="L1" s="494"/>
      <c r="M1" s="494"/>
      <c r="N1" s="494"/>
      <c r="O1" s="494"/>
      <c r="P1" s="494"/>
      <c r="Q1" s="494"/>
      <c r="R1" s="494"/>
      <c r="S1" s="370"/>
      <c r="U1" s="370"/>
      <c r="V1" s="370"/>
      <c r="W1" s="370"/>
      <c r="X1" s="370"/>
      <c r="Z1" s="370"/>
    </row>
    <row r="2" spans="1:32" ht="9.75" customHeight="1" x14ac:dyDescent="0.25">
      <c r="A2" s="369"/>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row>
    <row r="3" spans="1:32" ht="22.5" customHeight="1" x14ac:dyDescent="0.25">
      <c r="B3" s="424"/>
      <c r="C3" s="424"/>
      <c r="E3" s="426"/>
      <c r="F3" s="426"/>
      <c r="G3" s="426"/>
      <c r="I3" s="561"/>
      <c r="J3" s="426"/>
      <c r="K3" s="426"/>
      <c r="N3" s="426"/>
      <c r="O3" s="562"/>
      <c r="P3" s="425" t="s">
        <v>204</v>
      </c>
      <c r="Q3" s="426"/>
      <c r="R3" s="562" t="s">
        <v>100</v>
      </c>
      <c r="S3" s="426"/>
      <c r="U3" s="561"/>
      <c r="V3" s="426"/>
      <c r="W3" s="426"/>
      <c r="Z3" s="426"/>
    </row>
    <row r="4" spans="1:32" s="379" customFormat="1" ht="23.25" customHeight="1" x14ac:dyDescent="0.25">
      <c r="A4" s="781" t="s">
        <v>1</v>
      </c>
      <c r="B4" s="781" t="s">
        <v>53</v>
      </c>
      <c r="C4" s="781" t="s">
        <v>3</v>
      </c>
      <c r="D4" s="790" t="s">
        <v>4</v>
      </c>
      <c r="E4" s="791"/>
      <c r="F4" s="791"/>
      <c r="G4" s="791"/>
      <c r="H4" s="791"/>
      <c r="I4" s="791"/>
      <c r="J4" s="791"/>
      <c r="K4" s="791"/>
      <c r="L4" s="791"/>
      <c r="M4" s="791"/>
      <c r="N4" s="791"/>
      <c r="O4" s="792"/>
      <c r="P4" s="793" t="s">
        <v>5</v>
      </c>
      <c r="Q4" s="794"/>
      <c r="R4" s="794"/>
      <c r="S4" s="794"/>
      <c r="T4" s="794"/>
      <c r="U4" s="795"/>
      <c r="V4" s="501"/>
      <c r="W4" s="501"/>
      <c r="X4" s="501"/>
      <c r="Y4" s="501"/>
      <c r="Z4" s="501"/>
      <c r="AA4" s="502"/>
      <c r="AB4" s="781" t="s">
        <v>6</v>
      </c>
    </row>
    <row r="5" spans="1:32" s="379" customFormat="1" ht="23.25" customHeight="1" x14ac:dyDescent="0.25">
      <c r="A5" s="789"/>
      <c r="B5" s="789"/>
      <c r="C5" s="789"/>
      <c r="D5" s="790" t="s">
        <v>72</v>
      </c>
      <c r="E5" s="791"/>
      <c r="F5" s="791"/>
      <c r="G5" s="791"/>
      <c r="H5" s="791"/>
      <c r="I5" s="791"/>
      <c r="J5" s="791"/>
      <c r="K5" s="791"/>
      <c r="L5" s="791"/>
      <c r="M5" s="791"/>
      <c r="N5" s="791"/>
      <c r="O5" s="792"/>
      <c r="P5" s="793" t="s">
        <v>72</v>
      </c>
      <c r="Q5" s="794"/>
      <c r="R5" s="794"/>
      <c r="S5" s="794"/>
      <c r="T5" s="794"/>
      <c r="U5" s="795"/>
      <c r="V5" s="501"/>
      <c r="W5" s="501"/>
      <c r="X5" s="501"/>
      <c r="Y5" s="501"/>
      <c r="Z5" s="501"/>
      <c r="AA5" s="502"/>
      <c r="AB5" s="789"/>
      <c r="AF5" s="563"/>
    </row>
    <row r="6" spans="1:32" s="379" customFormat="1" ht="23.25" customHeight="1" x14ac:dyDescent="0.25">
      <c r="A6" s="782"/>
      <c r="B6" s="782"/>
      <c r="C6" s="782"/>
      <c r="D6" s="427">
        <v>1</v>
      </c>
      <c r="E6" s="427">
        <v>2</v>
      </c>
      <c r="F6" s="427">
        <v>3</v>
      </c>
      <c r="G6" s="427">
        <v>4</v>
      </c>
      <c r="H6" s="427">
        <v>5</v>
      </c>
      <c r="I6" s="428">
        <v>6</v>
      </c>
      <c r="J6" s="427">
        <v>7</v>
      </c>
      <c r="K6" s="427">
        <v>8</v>
      </c>
      <c r="L6" s="428">
        <v>9</v>
      </c>
      <c r="M6" s="448">
        <v>10</v>
      </c>
      <c r="N6" s="427">
        <v>11</v>
      </c>
      <c r="O6" s="428">
        <v>12</v>
      </c>
      <c r="P6" s="427">
        <v>1</v>
      </c>
      <c r="Q6" s="427">
        <v>2</v>
      </c>
      <c r="R6" s="428">
        <v>3</v>
      </c>
      <c r="S6" s="448">
        <v>4</v>
      </c>
      <c r="T6" s="427">
        <v>5</v>
      </c>
      <c r="U6" s="428">
        <v>6</v>
      </c>
      <c r="V6" s="448">
        <v>7</v>
      </c>
      <c r="W6" s="427">
        <v>8</v>
      </c>
      <c r="X6" s="428">
        <v>9</v>
      </c>
      <c r="Y6" s="448">
        <v>10</v>
      </c>
      <c r="Z6" s="427">
        <v>11</v>
      </c>
      <c r="AA6" s="428">
        <v>12</v>
      </c>
      <c r="AB6" s="782"/>
    </row>
    <row r="7" spans="1:32" s="565" customFormat="1" ht="23.25" customHeight="1" x14ac:dyDescent="0.25">
      <c r="A7" s="564" t="s">
        <v>15</v>
      </c>
      <c r="B7" s="564" t="s">
        <v>16</v>
      </c>
      <c r="C7" s="564" t="s">
        <v>16</v>
      </c>
      <c r="D7" s="564" t="s">
        <v>146</v>
      </c>
      <c r="E7" s="387"/>
      <c r="F7" s="564" t="s">
        <v>147</v>
      </c>
      <c r="G7" s="387"/>
      <c r="H7" s="387"/>
      <c r="I7" s="564" t="s">
        <v>148</v>
      </c>
      <c r="J7" s="387"/>
      <c r="K7" s="387"/>
      <c r="L7" s="564" t="s">
        <v>150</v>
      </c>
      <c r="M7" s="387"/>
      <c r="N7" s="387"/>
      <c r="O7" s="564" t="s">
        <v>149</v>
      </c>
      <c r="P7" s="564" t="s">
        <v>151</v>
      </c>
      <c r="Q7" s="564" t="s">
        <v>152</v>
      </c>
      <c r="R7" s="564" t="s">
        <v>153</v>
      </c>
      <c r="S7" s="384" t="s">
        <v>154</v>
      </c>
      <c r="T7" s="384" t="s">
        <v>155</v>
      </c>
      <c r="U7" s="384" t="s">
        <v>156</v>
      </c>
      <c r="V7" s="386"/>
      <c r="W7" s="387"/>
      <c r="X7" s="387"/>
      <c r="Y7" s="387"/>
      <c r="Z7" s="387"/>
      <c r="AA7" s="387"/>
      <c r="AB7" s="387"/>
    </row>
    <row r="8" spans="1:32" ht="23.25" customHeight="1" x14ac:dyDescent="0.25">
      <c r="A8" s="566">
        <v>1</v>
      </c>
      <c r="B8" s="567" t="s">
        <v>19</v>
      </c>
      <c r="C8" s="568" t="s">
        <v>20</v>
      </c>
      <c r="D8" s="359">
        <v>71.099999999999994</v>
      </c>
      <c r="E8" s="359">
        <v>64.7</v>
      </c>
      <c r="F8" s="359">
        <v>57</v>
      </c>
      <c r="G8" s="359">
        <v>52.2</v>
      </c>
      <c r="H8" s="359">
        <v>52.2</v>
      </c>
      <c r="I8" s="359">
        <v>60.7</v>
      </c>
      <c r="J8" s="359">
        <v>61.7</v>
      </c>
      <c r="K8" s="359">
        <v>58.2</v>
      </c>
      <c r="L8" s="359">
        <v>55.1</v>
      </c>
      <c r="M8" s="359">
        <v>53.6</v>
      </c>
      <c r="N8" s="359">
        <v>51</v>
      </c>
      <c r="O8" s="359">
        <v>52.9</v>
      </c>
      <c r="P8" s="359">
        <v>56.4</v>
      </c>
      <c r="Q8" s="359">
        <v>56.6</v>
      </c>
      <c r="R8" s="359">
        <v>53.3</v>
      </c>
      <c r="S8" s="569">
        <v>49.8</v>
      </c>
      <c r="T8" s="359">
        <v>44.8</v>
      </c>
      <c r="U8" s="741">
        <v>49.5</v>
      </c>
      <c r="V8" s="569"/>
      <c r="W8" s="359"/>
      <c r="X8" s="359"/>
      <c r="Y8" s="359"/>
      <c r="Z8" s="359"/>
      <c r="AA8" s="359"/>
      <c r="AB8" s="570"/>
    </row>
    <row r="9" spans="1:32" ht="23.25" customHeight="1" x14ac:dyDescent="0.25">
      <c r="A9" s="571">
        <v>2</v>
      </c>
      <c r="B9" s="541" t="s">
        <v>21</v>
      </c>
      <c r="C9" s="519" t="s">
        <v>22</v>
      </c>
      <c r="D9" s="360">
        <v>-22</v>
      </c>
      <c r="E9" s="360">
        <v>-20</v>
      </c>
      <c r="F9" s="360">
        <v>-19</v>
      </c>
      <c r="G9" s="360">
        <v>-23</v>
      </c>
      <c r="H9" s="360">
        <v>-20</v>
      </c>
      <c r="I9" s="360">
        <v>-18</v>
      </c>
      <c r="J9" s="360">
        <v>-19</v>
      </c>
      <c r="K9" s="360">
        <v>-17</v>
      </c>
      <c r="L9" s="360">
        <v>-19</v>
      </c>
      <c r="M9" s="360">
        <v>-17</v>
      </c>
      <c r="N9" s="360">
        <v>-19</v>
      </c>
      <c r="O9" s="360">
        <v>-17</v>
      </c>
      <c r="P9" s="360">
        <v>-16</v>
      </c>
      <c r="Q9" s="360">
        <v>-19</v>
      </c>
      <c r="R9" s="360">
        <v>-21</v>
      </c>
      <c r="S9" s="572">
        <v>-25</v>
      </c>
      <c r="T9" s="360">
        <v>-23</v>
      </c>
      <c r="U9" s="360">
        <v>-23</v>
      </c>
      <c r="V9" s="572"/>
      <c r="W9" s="360"/>
      <c r="X9" s="360"/>
      <c r="Y9" s="360"/>
      <c r="Z9" s="360"/>
      <c r="AA9" s="360"/>
      <c r="AB9" s="361"/>
    </row>
    <row r="10" spans="1:32" ht="23.25" customHeight="1" x14ac:dyDescent="0.25">
      <c r="A10" s="571">
        <v>3</v>
      </c>
      <c r="B10" s="541" t="s">
        <v>23</v>
      </c>
      <c r="C10" s="519" t="s">
        <v>24</v>
      </c>
      <c r="D10" s="360">
        <v>-21.3</v>
      </c>
      <c r="E10" s="360">
        <v>-22.6</v>
      </c>
      <c r="F10" s="360">
        <v>-24.6</v>
      </c>
      <c r="G10" s="360">
        <v>-24.3</v>
      </c>
      <c r="H10" s="360">
        <v>-20.8</v>
      </c>
      <c r="I10" s="360">
        <v>-20</v>
      </c>
      <c r="J10" s="360">
        <v>-20.3</v>
      </c>
      <c r="K10" s="360">
        <v>-21.7</v>
      </c>
      <c r="L10" s="360">
        <v>-23.5</v>
      </c>
      <c r="M10" s="360">
        <v>-22.5</v>
      </c>
      <c r="N10" s="360">
        <v>-24.1</v>
      </c>
      <c r="O10" s="360">
        <v>-23.4</v>
      </c>
      <c r="P10" s="360">
        <v>-26.9</v>
      </c>
      <c r="Q10" s="360">
        <v>-24.2</v>
      </c>
      <c r="R10" s="360">
        <v>-24.8</v>
      </c>
      <c r="S10" s="572">
        <v>-28.1</v>
      </c>
      <c r="T10" s="360">
        <v>-33.1</v>
      </c>
      <c r="U10" s="742">
        <v>-29.7</v>
      </c>
      <c r="V10" s="572"/>
      <c r="W10" s="360"/>
      <c r="X10" s="360"/>
      <c r="Y10" s="360"/>
      <c r="Z10" s="360"/>
      <c r="AA10" s="360"/>
      <c r="AB10" s="361"/>
    </row>
    <row r="11" spans="1:32" ht="23.25" customHeight="1" x14ac:dyDescent="0.25">
      <c r="A11" s="571">
        <v>4</v>
      </c>
      <c r="B11" s="541" t="s">
        <v>25</v>
      </c>
      <c r="C11" s="519" t="s">
        <v>26</v>
      </c>
      <c r="D11" s="360">
        <v>91</v>
      </c>
      <c r="E11" s="360">
        <v>93</v>
      </c>
      <c r="F11" s="360">
        <v>91</v>
      </c>
      <c r="G11" s="360">
        <v>91</v>
      </c>
      <c r="H11" s="360">
        <v>88</v>
      </c>
      <c r="I11" s="360">
        <v>89</v>
      </c>
      <c r="J11" s="360">
        <v>89</v>
      </c>
      <c r="K11" s="360">
        <v>87</v>
      </c>
      <c r="L11" s="360">
        <v>88</v>
      </c>
      <c r="M11" s="360">
        <v>90</v>
      </c>
      <c r="N11" s="360">
        <v>89</v>
      </c>
      <c r="O11" s="360">
        <v>89</v>
      </c>
      <c r="P11" s="360">
        <v>89</v>
      </c>
      <c r="Q11" s="360">
        <v>91</v>
      </c>
      <c r="R11" s="360">
        <v>89</v>
      </c>
      <c r="S11" s="572">
        <v>84</v>
      </c>
      <c r="T11" s="360">
        <v>82</v>
      </c>
      <c r="U11" s="742">
        <v>84</v>
      </c>
      <c r="V11" s="360"/>
      <c r="W11" s="360"/>
      <c r="X11" s="360"/>
      <c r="Y11" s="360"/>
      <c r="Z11" s="360"/>
      <c r="AA11" s="360"/>
      <c r="AB11" s="361"/>
    </row>
    <row r="12" spans="1:32" ht="23.25" customHeight="1" x14ac:dyDescent="0.25">
      <c r="A12" s="571">
        <v>5</v>
      </c>
      <c r="B12" s="541" t="s">
        <v>27</v>
      </c>
      <c r="C12" s="519" t="s">
        <v>28</v>
      </c>
      <c r="D12" s="360">
        <v>98.2</v>
      </c>
      <c r="E12" s="360">
        <v>98.8</v>
      </c>
      <c r="F12" s="360">
        <v>95</v>
      </c>
      <c r="G12" s="360">
        <v>92.7</v>
      </c>
      <c r="H12" s="360">
        <v>96.5</v>
      </c>
      <c r="I12" s="360">
        <v>96.1</v>
      </c>
      <c r="J12" s="360">
        <v>97.2</v>
      </c>
      <c r="K12" s="360">
        <v>96.2</v>
      </c>
      <c r="L12" s="360">
        <v>96.8</v>
      </c>
      <c r="M12" s="360">
        <v>97.6</v>
      </c>
      <c r="N12" s="360">
        <v>95</v>
      </c>
      <c r="O12" s="360">
        <v>96.6</v>
      </c>
      <c r="P12" s="360">
        <v>96.8</v>
      </c>
      <c r="Q12" s="360">
        <v>97.4</v>
      </c>
      <c r="R12" s="360">
        <v>92.6</v>
      </c>
      <c r="S12" s="572">
        <v>90.8</v>
      </c>
      <c r="T12" s="360">
        <v>93.4</v>
      </c>
      <c r="U12" s="742">
        <v>92.4</v>
      </c>
      <c r="V12" s="360"/>
      <c r="W12" s="360"/>
      <c r="X12" s="360"/>
      <c r="Y12" s="360"/>
      <c r="Z12" s="360"/>
      <c r="AA12" s="360"/>
      <c r="AB12" s="361"/>
    </row>
    <row r="13" spans="1:32" ht="23.25" customHeight="1" x14ac:dyDescent="0.25">
      <c r="A13" s="571">
        <v>6</v>
      </c>
      <c r="B13" s="541" t="s">
        <v>29</v>
      </c>
      <c r="C13" s="519" t="s">
        <v>30</v>
      </c>
      <c r="D13" s="360">
        <v>84.9</v>
      </c>
      <c r="E13" s="360">
        <v>81.400000000000006</v>
      </c>
      <c r="F13" s="360">
        <v>79.599999999999994</v>
      </c>
      <c r="G13" s="360">
        <v>76.5</v>
      </c>
      <c r="H13" s="360">
        <v>82.5</v>
      </c>
      <c r="I13" s="360">
        <v>76.099999999999994</v>
      </c>
      <c r="J13" s="360">
        <v>82.9</v>
      </c>
      <c r="K13" s="360"/>
      <c r="L13" s="360">
        <v>81.5</v>
      </c>
      <c r="M13" s="360">
        <v>78.7</v>
      </c>
      <c r="N13" s="360">
        <v>76</v>
      </c>
      <c r="O13" s="360">
        <v>75.900000000000006</v>
      </c>
      <c r="P13" s="360">
        <v>80.5</v>
      </c>
      <c r="Q13" s="360">
        <v>83.9</v>
      </c>
      <c r="R13" s="360">
        <v>66.900000000000006</v>
      </c>
      <c r="S13" s="572">
        <v>77.7</v>
      </c>
      <c r="T13" s="360"/>
      <c r="U13" s="360"/>
      <c r="V13" s="360"/>
      <c r="W13" s="360"/>
      <c r="X13" s="360"/>
      <c r="Y13" s="360"/>
      <c r="Z13" s="360"/>
      <c r="AA13" s="360"/>
      <c r="AB13" s="361"/>
    </row>
    <row r="14" spans="1:32" ht="23.25" customHeight="1" x14ac:dyDescent="0.25">
      <c r="A14" s="571">
        <v>7</v>
      </c>
      <c r="B14" s="541" t="s">
        <v>35</v>
      </c>
      <c r="C14" s="519" t="s">
        <v>36</v>
      </c>
      <c r="D14" s="360">
        <v>35.200000000000003</v>
      </c>
      <c r="E14" s="360">
        <v>34.799999999999997</v>
      </c>
      <c r="F14" s="360">
        <v>34.1</v>
      </c>
      <c r="G14" s="360">
        <v>31.2</v>
      </c>
      <c r="H14" s="360">
        <v>32.799999999999997</v>
      </c>
      <c r="I14" s="360">
        <v>34.5</v>
      </c>
      <c r="J14" s="360">
        <v>33.700000000000003</v>
      </c>
      <c r="K14" s="360">
        <v>34.9</v>
      </c>
      <c r="L14" s="360">
        <v>35.299999999999997</v>
      </c>
      <c r="M14" s="360">
        <v>35.799999999999997</v>
      </c>
      <c r="N14" s="360">
        <v>37.5</v>
      </c>
      <c r="O14" s="360">
        <v>37.200000000000003</v>
      </c>
      <c r="P14" s="360">
        <v>37.9</v>
      </c>
      <c r="Q14" s="360">
        <v>39.700000000000003</v>
      </c>
      <c r="R14" s="360">
        <v>33.299999999999997</v>
      </c>
      <c r="S14" s="572">
        <v>32.200000000000003</v>
      </c>
      <c r="T14" s="360">
        <v>33.6</v>
      </c>
      <c r="U14" s="742">
        <v>33.799999999999997</v>
      </c>
      <c r="V14" s="360"/>
      <c r="W14" s="360"/>
      <c r="X14" s="360"/>
      <c r="Y14" s="360"/>
      <c r="Z14" s="360"/>
      <c r="AA14" s="360"/>
      <c r="AB14" s="361"/>
    </row>
    <row r="15" spans="1:32" ht="23.25" customHeight="1" x14ac:dyDescent="0.25">
      <c r="A15" s="571">
        <v>8</v>
      </c>
      <c r="B15" s="541" t="s">
        <v>37</v>
      </c>
      <c r="C15" s="519" t="s">
        <v>38</v>
      </c>
      <c r="D15" s="360">
        <v>91.2</v>
      </c>
      <c r="E15" s="360">
        <v>95.2</v>
      </c>
      <c r="F15" s="360">
        <v>93.4</v>
      </c>
      <c r="G15" s="360">
        <v>93.8</v>
      </c>
      <c r="H15" s="360">
        <v>101.8</v>
      </c>
      <c r="I15" s="360">
        <v>108.7</v>
      </c>
      <c r="J15" s="360">
        <v>110.8</v>
      </c>
      <c r="K15" s="360">
        <v>111.4</v>
      </c>
      <c r="L15" s="360">
        <v>110.1</v>
      </c>
      <c r="M15" s="360">
        <v>109.8</v>
      </c>
      <c r="N15" s="360">
        <v>112.4</v>
      </c>
      <c r="O15" s="360">
        <v>109.9</v>
      </c>
      <c r="P15" s="360">
        <v>110.8</v>
      </c>
      <c r="Q15" s="360">
        <v>112.1</v>
      </c>
      <c r="R15" s="360">
        <v>107</v>
      </c>
      <c r="S15" s="572">
        <v>99.2</v>
      </c>
      <c r="T15" s="360">
        <v>106.1</v>
      </c>
      <c r="U15" s="360">
        <v>106.6</v>
      </c>
      <c r="V15" s="360"/>
      <c r="W15" s="360"/>
      <c r="X15" s="360"/>
      <c r="Y15" s="360"/>
      <c r="Z15" s="360"/>
      <c r="AA15" s="360"/>
      <c r="AB15" s="361"/>
    </row>
    <row r="16" spans="1:32" ht="23.25" customHeight="1" x14ac:dyDescent="0.25">
      <c r="A16" s="571">
        <v>9</v>
      </c>
      <c r="B16" s="541" t="s">
        <v>39</v>
      </c>
      <c r="C16" s="519" t="s">
        <v>40</v>
      </c>
      <c r="D16" s="360">
        <v>92.1</v>
      </c>
      <c r="E16" s="360">
        <v>92.2</v>
      </c>
      <c r="F16" s="360">
        <v>95.9</v>
      </c>
      <c r="G16" s="360">
        <v>90.1</v>
      </c>
      <c r="H16" s="360">
        <v>92.1</v>
      </c>
      <c r="I16" s="360">
        <v>92.6</v>
      </c>
      <c r="J16" s="360">
        <v>93.1</v>
      </c>
      <c r="K16" s="360">
        <v>98.5</v>
      </c>
      <c r="L16" s="360">
        <v>95.4</v>
      </c>
      <c r="M16" s="360">
        <v>92.1</v>
      </c>
      <c r="N16" s="360">
        <v>103.8</v>
      </c>
      <c r="O16" s="360">
        <v>94.5</v>
      </c>
      <c r="P16" s="360">
        <v>92.9</v>
      </c>
      <c r="Q16" s="360">
        <v>90.5</v>
      </c>
      <c r="R16" s="361" t="s">
        <v>145</v>
      </c>
      <c r="S16" s="572">
        <v>80.099999999999994</v>
      </c>
      <c r="T16" s="360">
        <v>83</v>
      </c>
      <c r="U16" s="360">
        <v>80.599999999999994</v>
      </c>
      <c r="V16" s="360"/>
      <c r="W16" s="360"/>
      <c r="X16" s="360"/>
      <c r="Y16" s="360"/>
      <c r="Z16" s="360"/>
      <c r="AA16" s="360"/>
      <c r="AB16" s="361"/>
    </row>
    <row r="17" spans="1:28" ht="23.25" customHeight="1" x14ac:dyDescent="0.25">
      <c r="A17" s="571">
        <v>10</v>
      </c>
      <c r="B17" s="541" t="s">
        <v>31</v>
      </c>
      <c r="C17" s="519" t="s">
        <v>32</v>
      </c>
      <c r="D17" s="360">
        <v>87.5</v>
      </c>
      <c r="E17" s="360">
        <v>88.4</v>
      </c>
      <c r="F17" s="360">
        <v>87.5</v>
      </c>
      <c r="G17" s="360">
        <v>87.8</v>
      </c>
      <c r="H17" s="360">
        <v>88</v>
      </c>
      <c r="I17" s="360">
        <v>87.9</v>
      </c>
      <c r="J17" s="360">
        <v>89</v>
      </c>
      <c r="K17" s="360">
        <v>89.2</v>
      </c>
      <c r="L17" s="360">
        <v>89.6</v>
      </c>
      <c r="M17" s="360">
        <v>89.4</v>
      </c>
      <c r="N17" s="360">
        <v>90.3</v>
      </c>
      <c r="O17" s="360">
        <v>89.5</v>
      </c>
      <c r="P17" s="360">
        <v>90.6</v>
      </c>
      <c r="Q17" s="360">
        <v>91.6</v>
      </c>
      <c r="R17" s="360">
        <v>90</v>
      </c>
      <c r="S17" s="572">
        <v>89</v>
      </c>
      <c r="T17" s="360"/>
      <c r="U17" s="360"/>
      <c r="V17" s="360"/>
      <c r="W17" s="360"/>
      <c r="X17" s="360"/>
      <c r="Y17" s="360"/>
      <c r="Z17" s="360"/>
      <c r="AA17" s="360"/>
      <c r="AB17" s="361"/>
    </row>
    <row r="18" spans="1:28" ht="23.25" customHeight="1" x14ac:dyDescent="0.25">
      <c r="A18" s="573">
        <v>11</v>
      </c>
      <c r="B18" s="543" t="s">
        <v>41</v>
      </c>
      <c r="C18" s="574" t="s">
        <v>42</v>
      </c>
      <c r="D18" s="367">
        <v>127.2</v>
      </c>
      <c r="E18" s="367">
        <v>126.4</v>
      </c>
      <c r="F18" s="367">
        <v>121.1</v>
      </c>
      <c r="G18" s="367">
        <v>121.7</v>
      </c>
      <c r="H18" s="367">
        <v>117.5</v>
      </c>
      <c r="I18" s="367">
        <v>117.8</v>
      </c>
      <c r="J18" s="367">
        <v>118.1</v>
      </c>
      <c r="K18" s="367">
        <v>117.2</v>
      </c>
      <c r="L18" s="367">
        <v>115</v>
      </c>
      <c r="M18" s="367">
        <v>121.2</v>
      </c>
      <c r="N18" s="367">
        <v>124</v>
      </c>
      <c r="O18" s="367">
        <v>123.5</v>
      </c>
      <c r="P18" s="367">
        <v>127</v>
      </c>
      <c r="Q18" s="367">
        <v>125.2</v>
      </c>
      <c r="R18" s="367">
        <v>122.9</v>
      </c>
      <c r="S18" s="575">
        <v>123</v>
      </c>
      <c r="T18" s="367">
        <v>120.9</v>
      </c>
      <c r="U18" s="367"/>
      <c r="V18" s="367"/>
      <c r="W18" s="367"/>
      <c r="X18" s="367"/>
      <c r="Y18" s="367"/>
      <c r="Z18" s="367"/>
      <c r="AA18" s="367"/>
      <c r="AB18" s="477"/>
    </row>
    <row r="19" spans="1:28" ht="19.350000000000001" hidden="1" customHeight="1" x14ac:dyDescent="0.25">
      <c r="A19" s="576"/>
      <c r="B19" s="505"/>
      <c r="C19" s="505"/>
      <c r="D19" s="508"/>
      <c r="E19" s="508"/>
      <c r="F19" s="508"/>
      <c r="G19" s="508"/>
      <c r="H19" s="508"/>
      <c r="I19" s="508"/>
      <c r="J19" s="508"/>
      <c r="K19" s="508"/>
      <c r="L19" s="508"/>
      <c r="M19" s="508"/>
      <c r="N19" s="508"/>
      <c r="O19" s="508"/>
      <c r="P19" s="508"/>
      <c r="Q19" s="508"/>
      <c r="R19" s="508"/>
      <c r="S19" s="508"/>
      <c r="T19" s="508"/>
      <c r="U19" s="508"/>
      <c r="V19" s="508"/>
      <c r="W19" s="508"/>
      <c r="X19" s="508"/>
      <c r="Y19" s="508"/>
      <c r="Z19" s="508"/>
      <c r="AA19" s="508"/>
      <c r="AB19" s="459"/>
    </row>
    <row r="20" spans="1:28" ht="19.350000000000001" hidden="1" customHeight="1" x14ac:dyDescent="0.25">
      <c r="A20" s="577"/>
      <c r="B20" s="519"/>
      <c r="C20" s="519"/>
      <c r="D20" s="360"/>
      <c r="E20" s="360"/>
      <c r="F20" s="360"/>
      <c r="G20" s="360"/>
      <c r="H20" s="360"/>
      <c r="I20" s="360"/>
      <c r="J20" s="360"/>
      <c r="K20" s="360"/>
      <c r="L20" s="360"/>
      <c r="M20" s="360"/>
      <c r="N20" s="360"/>
      <c r="O20" s="360"/>
      <c r="P20" s="360"/>
      <c r="Q20" s="360"/>
      <c r="R20" s="360"/>
      <c r="S20" s="360"/>
      <c r="T20" s="360"/>
      <c r="U20" s="360"/>
      <c r="V20" s="360"/>
      <c r="W20" s="360"/>
      <c r="X20" s="360"/>
      <c r="Y20" s="360"/>
      <c r="Z20" s="360"/>
      <c r="AA20" s="360"/>
      <c r="AB20" s="361"/>
    </row>
    <row r="21" spans="1:28" ht="19.350000000000001" hidden="1" customHeight="1" x14ac:dyDescent="0.25">
      <c r="A21" s="577"/>
      <c r="B21" s="519"/>
      <c r="C21" s="519"/>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1"/>
    </row>
    <row r="22" spans="1:28" ht="19.350000000000001" hidden="1" customHeight="1" x14ac:dyDescent="0.25">
      <c r="A22" s="577"/>
      <c r="B22" s="519"/>
      <c r="C22" s="519"/>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61"/>
    </row>
    <row r="23" spans="1:28" ht="19.350000000000001" hidden="1" customHeight="1" x14ac:dyDescent="0.25">
      <c r="A23" s="577"/>
      <c r="B23" s="519"/>
      <c r="C23" s="519"/>
      <c r="D23" s="360"/>
      <c r="E23" s="360"/>
      <c r="F23" s="360"/>
      <c r="G23" s="360"/>
      <c r="H23" s="360"/>
      <c r="I23" s="360"/>
      <c r="J23" s="360"/>
      <c r="K23" s="360"/>
      <c r="L23" s="360"/>
      <c r="M23" s="360"/>
      <c r="N23" s="360"/>
      <c r="O23" s="360"/>
      <c r="P23" s="360"/>
      <c r="Q23" s="360"/>
      <c r="R23" s="360"/>
      <c r="S23" s="360"/>
      <c r="T23" s="360"/>
      <c r="U23" s="360"/>
      <c r="V23" s="360"/>
      <c r="W23" s="360"/>
      <c r="X23" s="360"/>
      <c r="Y23" s="360"/>
      <c r="Z23" s="360"/>
      <c r="AA23" s="360"/>
      <c r="AB23" s="361"/>
    </row>
    <row r="24" spans="1:28" ht="19.350000000000001" hidden="1" customHeight="1" x14ac:dyDescent="0.25">
      <c r="A24" s="577"/>
      <c r="B24" s="519"/>
      <c r="C24" s="519"/>
      <c r="D24" s="360"/>
      <c r="E24" s="360"/>
      <c r="F24" s="360"/>
      <c r="G24" s="360"/>
      <c r="H24" s="360"/>
      <c r="I24" s="360"/>
      <c r="J24" s="360"/>
      <c r="K24" s="360"/>
      <c r="L24" s="360"/>
      <c r="M24" s="360"/>
      <c r="N24" s="360"/>
      <c r="O24" s="360"/>
      <c r="P24" s="360"/>
      <c r="Q24" s="360"/>
      <c r="R24" s="360"/>
      <c r="S24" s="360"/>
      <c r="T24" s="360"/>
      <c r="U24" s="360"/>
      <c r="V24" s="360"/>
      <c r="W24" s="360"/>
      <c r="X24" s="360"/>
      <c r="Y24" s="360"/>
      <c r="Z24" s="360"/>
      <c r="AA24" s="360"/>
      <c r="AB24" s="361"/>
    </row>
    <row r="25" spans="1:28" ht="19.350000000000001" hidden="1" customHeight="1" x14ac:dyDescent="0.25">
      <c r="A25" s="577"/>
      <c r="B25" s="519"/>
      <c r="C25" s="519"/>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1"/>
    </row>
    <row r="26" spans="1:28" ht="19.350000000000001" hidden="1" customHeight="1" x14ac:dyDescent="0.25">
      <c r="A26" s="577"/>
      <c r="B26" s="519"/>
      <c r="C26" s="519"/>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1"/>
    </row>
    <row r="27" spans="1:28" ht="19.350000000000001" hidden="1" customHeight="1" x14ac:dyDescent="0.25">
      <c r="A27" s="577"/>
      <c r="B27" s="519"/>
      <c r="C27" s="519"/>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1"/>
    </row>
    <row r="28" spans="1:28" ht="19.350000000000001" hidden="1" customHeight="1" x14ac:dyDescent="0.25">
      <c r="A28" s="577"/>
      <c r="B28" s="519"/>
      <c r="C28" s="519"/>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1"/>
    </row>
    <row r="29" spans="1:28" ht="19.350000000000001" hidden="1" customHeight="1" x14ac:dyDescent="0.25">
      <c r="A29" s="577"/>
      <c r="B29" s="519"/>
      <c r="C29" s="519"/>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1"/>
    </row>
    <row r="30" spans="1:28" ht="19.350000000000001" hidden="1" customHeight="1" x14ac:dyDescent="0.25">
      <c r="A30" s="577"/>
      <c r="B30" s="519"/>
      <c r="C30" s="519"/>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1"/>
    </row>
    <row r="31" spans="1:28" ht="19.350000000000001" hidden="1" customHeight="1" x14ac:dyDescent="0.25">
      <c r="A31" s="577"/>
      <c r="B31" s="519"/>
      <c r="C31" s="519"/>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1"/>
    </row>
    <row r="32" spans="1:28" ht="19.350000000000001" hidden="1" customHeight="1" x14ac:dyDescent="0.25">
      <c r="A32" s="577"/>
      <c r="B32" s="519"/>
      <c r="C32" s="519"/>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1"/>
    </row>
    <row r="33" spans="1:28" ht="19.350000000000001" hidden="1" customHeight="1" x14ac:dyDescent="0.25">
      <c r="A33" s="577"/>
      <c r="B33" s="519"/>
      <c r="C33" s="519"/>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1"/>
    </row>
    <row r="34" spans="1:28" ht="19.350000000000001" hidden="1" customHeight="1" x14ac:dyDescent="0.25">
      <c r="A34" s="577"/>
      <c r="B34" s="519"/>
      <c r="C34" s="519"/>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1"/>
    </row>
    <row r="35" spans="1:28" ht="19.350000000000001" hidden="1" customHeight="1" x14ac:dyDescent="0.25">
      <c r="A35" s="577"/>
      <c r="B35" s="519"/>
      <c r="C35" s="519"/>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1"/>
    </row>
    <row r="36" spans="1:28" ht="19.350000000000001" hidden="1" customHeight="1" x14ac:dyDescent="0.25">
      <c r="A36" s="577"/>
      <c r="B36" s="519"/>
      <c r="C36" s="519"/>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1"/>
    </row>
    <row r="37" spans="1:28" ht="19.350000000000001" hidden="1" customHeight="1" x14ac:dyDescent="0.25">
      <c r="A37" s="577"/>
      <c r="B37" s="520"/>
      <c r="C37" s="52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1"/>
    </row>
    <row r="38" spans="1:28" ht="19.350000000000001" hidden="1" customHeight="1" x14ac:dyDescent="0.25">
      <c r="A38" s="577"/>
      <c r="B38" s="520"/>
      <c r="C38" s="520"/>
      <c r="D38" s="360"/>
      <c r="E38" s="361"/>
      <c r="F38" s="361"/>
      <c r="G38" s="361"/>
      <c r="H38" s="360"/>
      <c r="I38" s="360"/>
      <c r="J38" s="361"/>
      <c r="K38" s="361"/>
      <c r="L38" s="361"/>
      <c r="M38" s="360"/>
      <c r="N38" s="361"/>
      <c r="O38" s="360"/>
      <c r="P38" s="360"/>
      <c r="Q38" s="361"/>
      <c r="R38" s="361"/>
      <c r="S38" s="361"/>
      <c r="T38" s="360"/>
      <c r="U38" s="360"/>
      <c r="V38" s="361"/>
      <c r="W38" s="361"/>
      <c r="X38" s="361"/>
      <c r="Y38" s="360"/>
      <c r="Z38" s="361"/>
      <c r="AA38" s="360"/>
      <c r="AB38" s="578"/>
    </row>
    <row r="39" spans="1:28" ht="19.350000000000001" hidden="1" customHeight="1" x14ac:dyDescent="0.25">
      <c r="A39" s="577"/>
      <c r="B39" s="520"/>
      <c r="C39" s="520"/>
      <c r="D39" s="360"/>
      <c r="E39" s="361"/>
      <c r="F39" s="361"/>
      <c r="G39" s="361"/>
      <c r="H39" s="360"/>
      <c r="I39" s="360"/>
      <c r="J39" s="361"/>
      <c r="K39" s="361"/>
      <c r="L39" s="361"/>
      <c r="M39" s="360"/>
      <c r="N39" s="361"/>
      <c r="O39" s="360"/>
      <c r="P39" s="360"/>
      <c r="Q39" s="361"/>
      <c r="R39" s="361"/>
      <c r="S39" s="361"/>
      <c r="T39" s="360"/>
      <c r="U39" s="360"/>
      <c r="V39" s="361"/>
      <c r="W39" s="361"/>
      <c r="X39" s="361"/>
      <c r="Y39" s="360"/>
      <c r="Z39" s="361"/>
      <c r="AA39" s="360"/>
      <c r="AB39" s="578"/>
    </row>
    <row r="40" spans="1:28" ht="19.350000000000001" hidden="1" customHeight="1" x14ac:dyDescent="0.25">
      <c r="A40" s="577"/>
      <c r="B40" s="520"/>
      <c r="C40" s="520"/>
      <c r="D40" s="360"/>
      <c r="E40" s="361"/>
      <c r="F40" s="361"/>
      <c r="G40" s="361"/>
      <c r="H40" s="360"/>
      <c r="I40" s="360"/>
      <c r="J40" s="361"/>
      <c r="K40" s="361"/>
      <c r="L40" s="361"/>
      <c r="M40" s="360"/>
      <c r="N40" s="361"/>
      <c r="O40" s="360"/>
      <c r="P40" s="360"/>
      <c r="Q40" s="361"/>
      <c r="R40" s="361"/>
      <c r="S40" s="361"/>
      <c r="T40" s="360"/>
      <c r="U40" s="360"/>
      <c r="V40" s="361"/>
      <c r="W40" s="361"/>
      <c r="X40" s="361"/>
      <c r="Y40" s="360"/>
      <c r="Z40" s="361"/>
      <c r="AA40" s="360"/>
      <c r="AB40" s="578"/>
    </row>
    <row r="41" spans="1:28" ht="19.350000000000001" hidden="1" customHeight="1" x14ac:dyDescent="0.25">
      <c r="A41" s="577"/>
      <c r="B41" s="520"/>
      <c r="C41" s="520"/>
      <c r="D41" s="360"/>
      <c r="E41" s="361"/>
      <c r="F41" s="361"/>
      <c r="G41" s="361"/>
      <c r="H41" s="360"/>
      <c r="I41" s="360"/>
      <c r="J41" s="361"/>
      <c r="K41" s="361"/>
      <c r="L41" s="361"/>
      <c r="M41" s="360"/>
      <c r="N41" s="361"/>
      <c r="O41" s="360"/>
      <c r="P41" s="360"/>
      <c r="Q41" s="361"/>
      <c r="R41" s="361"/>
      <c r="S41" s="361"/>
      <c r="T41" s="360"/>
      <c r="U41" s="360"/>
      <c r="V41" s="361"/>
      <c r="W41" s="361"/>
      <c r="X41" s="361"/>
      <c r="Y41" s="360"/>
      <c r="Z41" s="361"/>
      <c r="AA41" s="360"/>
      <c r="AB41" s="578"/>
    </row>
    <row r="42" spans="1:28" ht="19.350000000000001" hidden="1" customHeight="1" x14ac:dyDescent="0.25">
      <c r="A42" s="577"/>
      <c r="B42" s="520"/>
      <c r="C42" s="520"/>
      <c r="D42" s="360"/>
      <c r="E42" s="361"/>
      <c r="F42" s="361"/>
      <c r="G42" s="361"/>
      <c r="H42" s="360"/>
      <c r="I42" s="360"/>
      <c r="J42" s="361"/>
      <c r="K42" s="361"/>
      <c r="L42" s="361"/>
      <c r="M42" s="360"/>
      <c r="N42" s="361"/>
      <c r="O42" s="360"/>
      <c r="P42" s="360"/>
      <c r="Q42" s="361"/>
      <c r="R42" s="361"/>
      <c r="S42" s="361"/>
      <c r="T42" s="360"/>
      <c r="U42" s="360"/>
      <c r="V42" s="361"/>
      <c r="W42" s="361"/>
      <c r="X42" s="361"/>
      <c r="Y42" s="360"/>
      <c r="Z42" s="361"/>
      <c r="AA42" s="360"/>
      <c r="AB42" s="578"/>
    </row>
    <row r="43" spans="1:28" ht="19.350000000000001" hidden="1" customHeight="1" x14ac:dyDescent="0.25">
      <c r="A43" s="577"/>
      <c r="B43" s="520"/>
      <c r="C43" s="520"/>
      <c r="D43" s="360"/>
      <c r="E43" s="361"/>
      <c r="F43" s="361"/>
      <c r="G43" s="361"/>
      <c r="H43" s="360"/>
      <c r="I43" s="360"/>
      <c r="J43" s="361"/>
      <c r="K43" s="361"/>
      <c r="L43" s="361"/>
      <c r="M43" s="360"/>
      <c r="N43" s="361"/>
      <c r="O43" s="360"/>
      <c r="P43" s="360"/>
      <c r="Q43" s="361"/>
      <c r="R43" s="361"/>
      <c r="S43" s="361"/>
      <c r="T43" s="360"/>
      <c r="U43" s="360"/>
      <c r="V43" s="361"/>
      <c r="W43" s="361"/>
      <c r="X43" s="361"/>
      <c r="Y43" s="360"/>
      <c r="Z43" s="361"/>
      <c r="AA43" s="360"/>
      <c r="AB43" s="578"/>
    </row>
    <row r="44" spans="1:28" ht="19.350000000000001" hidden="1" customHeight="1" x14ac:dyDescent="0.25">
      <c r="A44" s="577"/>
      <c r="B44" s="520"/>
      <c r="C44" s="520"/>
      <c r="D44" s="360"/>
      <c r="E44" s="361"/>
      <c r="F44" s="361"/>
      <c r="G44" s="361"/>
      <c r="H44" s="360"/>
      <c r="I44" s="360"/>
      <c r="J44" s="361"/>
      <c r="K44" s="361"/>
      <c r="L44" s="361"/>
      <c r="M44" s="360"/>
      <c r="N44" s="361"/>
      <c r="O44" s="360"/>
      <c r="P44" s="360"/>
      <c r="Q44" s="361"/>
      <c r="R44" s="361"/>
      <c r="S44" s="361"/>
      <c r="T44" s="360"/>
      <c r="U44" s="360"/>
      <c r="V44" s="361"/>
      <c r="W44" s="361"/>
      <c r="X44" s="361"/>
      <c r="Y44" s="360"/>
      <c r="Z44" s="361"/>
      <c r="AA44" s="360"/>
      <c r="AB44" s="578"/>
    </row>
    <row r="45" spans="1:28" ht="19.350000000000001" hidden="1" customHeight="1" x14ac:dyDescent="0.25">
      <c r="A45" s="577"/>
      <c r="B45" s="520"/>
      <c r="C45" s="520"/>
      <c r="D45" s="360"/>
      <c r="E45" s="361"/>
      <c r="F45" s="361"/>
      <c r="G45" s="361"/>
      <c r="H45" s="360"/>
      <c r="I45" s="360"/>
      <c r="J45" s="361"/>
      <c r="K45" s="361"/>
      <c r="L45" s="361"/>
      <c r="M45" s="360"/>
      <c r="N45" s="361"/>
      <c r="O45" s="360"/>
      <c r="P45" s="360"/>
      <c r="Q45" s="361"/>
      <c r="R45" s="361"/>
      <c r="S45" s="361"/>
      <c r="T45" s="360"/>
      <c r="U45" s="360"/>
      <c r="V45" s="361"/>
      <c r="W45" s="361"/>
      <c r="X45" s="361"/>
      <c r="Y45" s="360"/>
      <c r="Z45" s="361"/>
      <c r="AA45" s="360"/>
      <c r="AB45" s="578"/>
    </row>
    <row r="46" spans="1:28" ht="19.350000000000001" hidden="1" customHeight="1" x14ac:dyDescent="0.25">
      <c r="A46" s="577"/>
      <c r="B46" s="520"/>
      <c r="C46" s="520"/>
      <c r="D46" s="360"/>
      <c r="E46" s="361"/>
      <c r="F46" s="361"/>
      <c r="G46" s="361"/>
      <c r="H46" s="360"/>
      <c r="I46" s="360"/>
      <c r="J46" s="361"/>
      <c r="K46" s="361"/>
      <c r="L46" s="361"/>
      <c r="M46" s="360"/>
      <c r="N46" s="361"/>
      <c r="O46" s="360"/>
      <c r="P46" s="360"/>
      <c r="Q46" s="361"/>
      <c r="R46" s="361"/>
      <c r="S46" s="361"/>
      <c r="T46" s="360"/>
      <c r="U46" s="360"/>
      <c r="V46" s="361"/>
      <c r="W46" s="361"/>
      <c r="X46" s="361"/>
      <c r="Y46" s="360"/>
      <c r="Z46" s="361"/>
      <c r="AA46" s="360"/>
      <c r="AB46" s="578"/>
    </row>
    <row r="47" spans="1:28" ht="19.350000000000001" hidden="1" customHeight="1" x14ac:dyDescent="0.25">
      <c r="A47" s="577"/>
      <c r="B47" s="520"/>
      <c r="C47" s="520"/>
      <c r="D47" s="360"/>
      <c r="E47" s="361"/>
      <c r="F47" s="361"/>
      <c r="G47" s="361"/>
      <c r="H47" s="360"/>
      <c r="I47" s="360"/>
      <c r="J47" s="361"/>
      <c r="K47" s="361"/>
      <c r="L47" s="361"/>
      <c r="M47" s="360"/>
      <c r="N47" s="361"/>
      <c r="O47" s="360"/>
      <c r="P47" s="360"/>
      <c r="Q47" s="361"/>
      <c r="R47" s="361"/>
      <c r="S47" s="361"/>
      <c r="T47" s="360"/>
      <c r="U47" s="360"/>
      <c r="V47" s="361"/>
      <c r="W47" s="361"/>
      <c r="X47" s="361"/>
      <c r="Y47" s="360"/>
      <c r="Z47" s="361"/>
      <c r="AA47" s="360"/>
      <c r="AB47" s="578"/>
    </row>
    <row r="48" spans="1:28" ht="19.350000000000001" hidden="1" customHeight="1" x14ac:dyDescent="0.25">
      <c r="A48" s="577"/>
      <c r="B48" s="520"/>
      <c r="C48" s="520"/>
      <c r="D48" s="360"/>
      <c r="E48" s="361"/>
      <c r="F48" s="361"/>
      <c r="G48" s="361"/>
      <c r="H48" s="360"/>
      <c r="I48" s="360"/>
      <c r="J48" s="361"/>
      <c r="K48" s="361"/>
      <c r="L48" s="361"/>
      <c r="M48" s="360"/>
      <c r="N48" s="361"/>
      <c r="O48" s="360"/>
      <c r="P48" s="360"/>
      <c r="Q48" s="361"/>
      <c r="R48" s="361"/>
      <c r="S48" s="361"/>
      <c r="T48" s="360"/>
      <c r="U48" s="360"/>
      <c r="V48" s="361"/>
      <c r="W48" s="361"/>
      <c r="X48" s="361"/>
      <c r="Y48" s="360"/>
      <c r="Z48" s="361"/>
      <c r="AA48" s="360"/>
      <c r="AB48" s="578"/>
    </row>
    <row r="49" spans="1:28" ht="19.350000000000001" hidden="1" customHeight="1" x14ac:dyDescent="0.25">
      <c r="A49" s="399"/>
      <c r="B49" s="520"/>
      <c r="C49" s="520"/>
      <c r="D49" s="360"/>
      <c r="E49" s="360"/>
      <c r="F49" s="360"/>
      <c r="G49" s="360"/>
      <c r="H49" s="360"/>
      <c r="I49" s="360"/>
      <c r="J49" s="360"/>
      <c r="K49" s="360"/>
      <c r="L49" s="360"/>
      <c r="M49" s="360"/>
      <c r="N49" s="360"/>
      <c r="O49" s="360"/>
      <c r="P49" s="360"/>
      <c r="Q49" s="360"/>
      <c r="R49" s="360"/>
      <c r="S49" s="360"/>
      <c r="T49" s="360"/>
      <c r="U49" s="360"/>
      <c r="V49" s="360"/>
      <c r="W49" s="360"/>
      <c r="X49" s="360"/>
      <c r="Y49" s="360"/>
      <c r="Z49" s="360"/>
      <c r="AA49" s="360"/>
      <c r="AB49" s="361"/>
    </row>
    <row r="50" spans="1:28" ht="19.350000000000001" hidden="1" customHeight="1" x14ac:dyDescent="0.25">
      <c r="A50" s="399"/>
      <c r="B50" s="520"/>
      <c r="C50" s="520"/>
      <c r="D50" s="360"/>
      <c r="E50" s="360"/>
      <c r="F50" s="360"/>
      <c r="G50" s="360"/>
      <c r="H50" s="360"/>
      <c r="I50" s="360"/>
      <c r="J50" s="360"/>
      <c r="K50" s="360"/>
      <c r="L50" s="360"/>
      <c r="M50" s="360"/>
      <c r="N50" s="360"/>
      <c r="O50" s="360"/>
      <c r="P50" s="360"/>
      <c r="Q50" s="360"/>
      <c r="R50" s="360"/>
      <c r="S50" s="360"/>
      <c r="T50" s="360"/>
      <c r="U50" s="360"/>
      <c r="V50" s="360"/>
      <c r="W50" s="360"/>
      <c r="X50" s="360"/>
      <c r="Y50" s="360"/>
      <c r="Z50" s="360"/>
      <c r="AA50" s="360"/>
      <c r="AB50" s="361"/>
    </row>
    <row r="51" spans="1:28" ht="19.350000000000001" hidden="1" customHeight="1" x14ac:dyDescent="0.25">
      <c r="A51" s="399"/>
      <c r="B51" s="520"/>
      <c r="C51" s="520"/>
      <c r="D51" s="360"/>
      <c r="E51" s="360"/>
      <c r="F51" s="360"/>
      <c r="G51" s="360"/>
      <c r="H51" s="360"/>
      <c r="I51" s="360"/>
      <c r="J51" s="360"/>
      <c r="K51" s="360"/>
      <c r="L51" s="360"/>
      <c r="M51" s="360"/>
      <c r="N51" s="360"/>
      <c r="O51" s="360"/>
      <c r="P51" s="360"/>
      <c r="Q51" s="360"/>
      <c r="R51" s="360"/>
      <c r="S51" s="360"/>
      <c r="T51" s="360"/>
      <c r="U51" s="360"/>
      <c r="V51" s="360"/>
      <c r="W51" s="360"/>
      <c r="X51" s="360"/>
      <c r="Y51" s="360"/>
      <c r="Z51" s="360"/>
      <c r="AA51" s="360"/>
      <c r="AB51" s="361"/>
    </row>
    <row r="52" spans="1:28" ht="19.350000000000001" hidden="1" customHeight="1" x14ac:dyDescent="0.25">
      <c r="A52" s="399"/>
      <c r="B52" s="520"/>
      <c r="C52" s="520"/>
      <c r="D52" s="360"/>
      <c r="E52" s="360"/>
      <c r="F52" s="360"/>
      <c r="G52" s="360"/>
      <c r="H52" s="360"/>
      <c r="I52" s="360"/>
      <c r="J52" s="360"/>
      <c r="K52" s="360"/>
      <c r="L52" s="360"/>
      <c r="M52" s="360"/>
      <c r="N52" s="360"/>
      <c r="O52" s="360"/>
      <c r="P52" s="360"/>
      <c r="Q52" s="360"/>
      <c r="R52" s="360"/>
      <c r="S52" s="360"/>
      <c r="T52" s="360"/>
      <c r="U52" s="360"/>
      <c r="V52" s="360"/>
      <c r="W52" s="360"/>
      <c r="X52" s="360"/>
      <c r="Y52" s="360"/>
      <c r="Z52" s="360"/>
      <c r="AA52" s="360"/>
      <c r="AB52" s="361"/>
    </row>
    <row r="53" spans="1:28" ht="19.350000000000001" hidden="1" customHeight="1" x14ac:dyDescent="0.25">
      <c r="A53" s="399"/>
      <c r="B53" s="520"/>
      <c r="C53" s="520"/>
      <c r="D53" s="360"/>
      <c r="E53" s="361"/>
      <c r="F53" s="361"/>
      <c r="G53" s="361"/>
      <c r="H53" s="361"/>
      <c r="I53" s="360"/>
      <c r="J53" s="361"/>
      <c r="K53" s="361"/>
      <c r="L53" s="361"/>
      <c r="M53" s="361"/>
      <c r="N53" s="361"/>
      <c r="O53" s="360"/>
      <c r="P53" s="360"/>
      <c r="Q53" s="361"/>
      <c r="R53" s="361"/>
      <c r="S53" s="361"/>
      <c r="T53" s="361"/>
      <c r="U53" s="360"/>
      <c r="V53" s="361"/>
      <c r="W53" s="361"/>
      <c r="X53" s="361"/>
      <c r="Y53" s="361"/>
      <c r="Z53" s="361"/>
      <c r="AA53" s="360"/>
      <c r="AB53" s="361"/>
    </row>
    <row r="54" spans="1:28" ht="19.350000000000001" hidden="1" customHeight="1" x14ac:dyDescent="0.25">
      <c r="A54" s="399"/>
      <c r="B54" s="520"/>
      <c r="C54" s="520"/>
      <c r="D54" s="360"/>
      <c r="E54" s="360"/>
      <c r="F54" s="360"/>
      <c r="G54" s="360"/>
      <c r="H54" s="360"/>
      <c r="I54" s="360"/>
      <c r="J54" s="360"/>
      <c r="K54" s="360"/>
      <c r="L54" s="360"/>
      <c r="M54" s="360"/>
      <c r="N54" s="360"/>
      <c r="O54" s="360"/>
      <c r="P54" s="360"/>
      <c r="Q54" s="360"/>
      <c r="R54" s="360"/>
      <c r="S54" s="360"/>
      <c r="T54" s="360"/>
      <c r="U54" s="360"/>
      <c r="V54" s="360"/>
      <c r="W54" s="360"/>
      <c r="X54" s="360"/>
      <c r="Y54" s="360"/>
      <c r="Z54" s="360"/>
      <c r="AA54" s="360"/>
      <c r="AB54" s="361"/>
    </row>
    <row r="55" spans="1:28" ht="19.350000000000001" hidden="1" customHeight="1" x14ac:dyDescent="0.25">
      <c r="A55" s="399"/>
      <c r="B55" s="520"/>
      <c r="C55" s="520"/>
      <c r="D55" s="360"/>
      <c r="E55" s="360"/>
      <c r="F55" s="360"/>
      <c r="G55" s="360"/>
      <c r="H55" s="360"/>
      <c r="I55" s="360"/>
      <c r="J55" s="360"/>
      <c r="K55" s="360"/>
      <c r="L55" s="360"/>
      <c r="M55" s="360"/>
      <c r="N55" s="360"/>
      <c r="O55" s="360"/>
      <c r="P55" s="360"/>
      <c r="Q55" s="360"/>
      <c r="R55" s="360"/>
      <c r="S55" s="360"/>
      <c r="T55" s="360"/>
      <c r="U55" s="360"/>
      <c r="V55" s="360"/>
      <c r="W55" s="360"/>
      <c r="X55" s="360"/>
      <c r="Y55" s="360"/>
      <c r="Z55" s="360"/>
      <c r="AA55" s="360"/>
      <c r="AB55" s="361"/>
    </row>
    <row r="56" spans="1:28" ht="19.350000000000001" hidden="1" customHeight="1" x14ac:dyDescent="0.25">
      <c r="A56" s="399"/>
      <c r="B56" s="520"/>
      <c r="C56" s="520"/>
      <c r="D56" s="360"/>
      <c r="E56" s="360"/>
      <c r="F56" s="360"/>
      <c r="G56" s="360"/>
      <c r="H56" s="360"/>
      <c r="I56" s="360"/>
      <c r="J56" s="360"/>
      <c r="K56" s="360"/>
      <c r="L56" s="360"/>
      <c r="M56" s="360"/>
      <c r="N56" s="360"/>
      <c r="O56" s="360"/>
      <c r="P56" s="360"/>
      <c r="Q56" s="360"/>
      <c r="R56" s="360"/>
      <c r="S56" s="360"/>
      <c r="T56" s="360"/>
      <c r="U56" s="360"/>
      <c r="V56" s="360"/>
      <c r="W56" s="360"/>
      <c r="X56" s="360"/>
      <c r="Y56" s="360"/>
      <c r="Z56" s="360"/>
      <c r="AA56" s="360"/>
      <c r="AB56" s="361"/>
    </row>
    <row r="57" spans="1:28" ht="19.350000000000001" hidden="1" customHeight="1" x14ac:dyDescent="0.25">
      <c r="A57" s="579"/>
      <c r="B57" s="525"/>
      <c r="C57" s="525"/>
      <c r="D57" s="580"/>
      <c r="E57" s="367"/>
      <c r="F57" s="367"/>
      <c r="G57" s="367"/>
      <c r="H57" s="367"/>
      <c r="I57" s="580"/>
      <c r="J57" s="367"/>
      <c r="K57" s="367"/>
      <c r="L57" s="367"/>
      <c r="M57" s="367"/>
      <c r="N57" s="367"/>
      <c r="O57" s="367"/>
      <c r="P57" s="580"/>
      <c r="Q57" s="367"/>
      <c r="R57" s="367"/>
      <c r="S57" s="367"/>
      <c r="T57" s="367"/>
      <c r="U57" s="580"/>
      <c r="V57" s="367"/>
      <c r="W57" s="367"/>
      <c r="X57" s="367"/>
      <c r="Y57" s="367"/>
      <c r="Z57" s="367"/>
      <c r="AA57" s="367"/>
      <c r="AB57" s="581"/>
    </row>
    <row r="58" spans="1:28" ht="13.5" customHeight="1" x14ac:dyDescent="0.25"/>
    <row r="59" spans="1:28" x14ac:dyDescent="0.25">
      <c r="A59" s="550"/>
      <c r="B59" s="421" t="s">
        <v>101</v>
      </c>
      <c r="C59" s="423" t="s">
        <v>226</v>
      </c>
      <c r="D59" s="421"/>
      <c r="P59" s="421"/>
    </row>
    <row r="60" spans="1:28" ht="23.25" customHeight="1" x14ac:dyDescent="0.25">
      <c r="A60" s="550"/>
      <c r="B60" s="419"/>
      <c r="E60" s="492"/>
      <c r="F60" s="492"/>
      <c r="G60" s="492"/>
      <c r="J60" s="492"/>
      <c r="K60" s="492"/>
      <c r="L60" s="492"/>
      <c r="N60" s="492"/>
      <c r="Q60" s="492"/>
      <c r="R60" s="492"/>
      <c r="S60" s="492"/>
      <c r="V60" s="492"/>
      <c r="W60" s="492"/>
      <c r="X60" s="492"/>
      <c r="Z60" s="492"/>
    </row>
    <row r="61" spans="1:28" x14ac:dyDescent="0.25">
      <c r="A61" s="362"/>
      <c r="E61" s="363"/>
      <c r="F61" s="363"/>
      <c r="G61" s="363"/>
      <c r="J61" s="363"/>
      <c r="K61" s="363"/>
      <c r="L61" s="363"/>
      <c r="N61" s="363"/>
      <c r="Q61" s="363"/>
      <c r="R61" s="363"/>
      <c r="S61" s="363"/>
      <c r="V61" s="363"/>
      <c r="W61" s="363"/>
      <c r="X61" s="363"/>
      <c r="Z61" s="363"/>
    </row>
    <row r="62" spans="1:28" x14ac:dyDescent="0.25">
      <c r="A62" s="787"/>
      <c r="B62" s="787"/>
      <c r="C62" s="423"/>
      <c r="D62" s="440"/>
      <c r="E62" s="490"/>
      <c r="F62" s="490"/>
      <c r="G62" s="490"/>
      <c r="I62" s="440"/>
      <c r="J62" s="490"/>
      <c r="K62" s="490"/>
      <c r="L62" s="490"/>
      <c r="N62" s="490"/>
      <c r="P62" s="440"/>
      <c r="Q62" s="490"/>
      <c r="R62" s="490"/>
      <c r="S62" s="490"/>
      <c r="U62" s="440"/>
      <c r="V62" s="490"/>
      <c r="W62" s="490"/>
      <c r="X62" s="490"/>
      <c r="Z62" s="490"/>
    </row>
    <row r="63" spans="1:28" x14ac:dyDescent="0.25">
      <c r="A63" s="787"/>
      <c r="B63" s="787"/>
      <c r="C63" s="423"/>
      <c r="D63" s="440"/>
      <c r="E63" s="490"/>
      <c r="F63" s="490"/>
      <c r="G63" s="490"/>
      <c r="I63" s="440"/>
      <c r="J63" s="490"/>
      <c r="K63" s="490"/>
      <c r="L63" s="490"/>
      <c r="N63" s="490"/>
      <c r="P63" s="440"/>
      <c r="Q63" s="490"/>
      <c r="R63" s="490"/>
      <c r="S63" s="490"/>
      <c r="U63" s="440"/>
      <c r="V63" s="490"/>
      <c r="W63" s="490"/>
      <c r="X63" s="490"/>
      <c r="Z63" s="490"/>
    </row>
    <row r="65" spans="1:26" x14ac:dyDescent="0.25">
      <c r="A65" s="816"/>
      <c r="B65" s="816"/>
      <c r="C65" s="816"/>
      <c r="D65" s="816"/>
      <c r="E65" s="816"/>
      <c r="F65" s="816"/>
      <c r="G65" s="816"/>
      <c r="H65" s="816"/>
      <c r="I65" s="816"/>
      <c r="J65" s="816"/>
      <c r="K65" s="816"/>
      <c r="L65" s="816"/>
      <c r="M65" s="816"/>
      <c r="N65" s="816"/>
      <c r="O65" s="816"/>
      <c r="P65" s="370"/>
      <c r="Q65" s="370"/>
      <c r="R65" s="370"/>
      <c r="S65" s="370"/>
      <c r="U65" s="370"/>
      <c r="V65" s="370"/>
      <c r="W65" s="370"/>
      <c r="X65" s="370"/>
      <c r="Z65" s="370"/>
    </row>
    <row r="66" spans="1:26" x14ac:dyDescent="0.25">
      <c r="A66" s="370"/>
      <c r="D66" s="370"/>
      <c r="E66" s="370"/>
      <c r="F66" s="370"/>
      <c r="G66" s="370"/>
      <c r="I66" s="370"/>
      <c r="J66" s="370"/>
      <c r="K66" s="370"/>
      <c r="L66" s="370"/>
      <c r="N66" s="370"/>
      <c r="P66" s="370"/>
      <c r="Q66" s="370"/>
      <c r="R66" s="370"/>
      <c r="S66" s="370"/>
      <c r="U66" s="370"/>
      <c r="V66" s="370"/>
      <c r="W66" s="370"/>
      <c r="X66" s="370"/>
      <c r="Z66" s="370"/>
    </row>
    <row r="67" spans="1:26" x14ac:dyDescent="0.25">
      <c r="A67" s="370"/>
      <c r="D67" s="370"/>
      <c r="E67" s="370"/>
      <c r="F67" s="370"/>
      <c r="G67" s="370"/>
      <c r="I67" s="370"/>
      <c r="J67" s="370"/>
      <c r="K67" s="370"/>
      <c r="L67" s="370"/>
      <c r="N67" s="370"/>
      <c r="P67" s="370"/>
      <c r="Q67" s="370"/>
      <c r="R67" s="370"/>
      <c r="S67" s="370"/>
      <c r="U67" s="370"/>
      <c r="V67" s="370"/>
      <c r="W67" s="370"/>
      <c r="X67" s="370"/>
      <c r="Z67" s="370"/>
    </row>
    <row r="68" spans="1:26" x14ac:dyDescent="0.25">
      <c r="A68" s="370"/>
      <c r="D68" s="370"/>
      <c r="E68" s="370"/>
      <c r="F68" s="370"/>
      <c r="G68" s="370"/>
      <c r="I68" s="370"/>
      <c r="J68" s="370"/>
      <c r="K68" s="370"/>
      <c r="L68" s="370"/>
      <c r="N68" s="370"/>
      <c r="P68" s="370"/>
      <c r="Q68" s="370"/>
      <c r="R68" s="370"/>
      <c r="S68" s="370"/>
      <c r="U68" s="370"/>
      <c r="V68" s="370"/>
      <c r="W68" s="370"/>
      <c r="X68" s="370"/>
      <c r="Z68" s="370"/>
    </row>
    <row r="69" spans="1:26" x14ac:dyDescent="0.25">
      <c r="A69" s="370"/>
      <c r="D69" s="370"/>
      <c r="E69" s="370"/>
      <c r="F69" s="370"/>
      <c r="G69" s="370"/>
      <c r="I69" s="370"/>
      <c r="J69" s="370"/>
      <c r="K69" s="370"/>
      <c r="L69" s="370"/>
      <c r="N69" s="370"/>
      <c r="P69" s="370"/>
      <c r="Q69" s="370"/>
      <c r="R69" s="370"/>
      <c r="S69" s="370"/>
      <c r="U69" s="370"/>
      <c r="V69" s="370"/>
      <c r="W69" s="370"/>
      <c r="X69" s="370"/>
      <c r="Z69" s="370"/>
    </row>
    <row r="70" spans="1:26" x14ac:dyDescent="0.25">
      <c r="A70" s="370"/>
      <c r="D70" s="370"/>
      <c r="E70" s="370"/>
      <c r="F70" s="370"/>
      <c r="G70" s="370"/>
      <c r="I70" s="370"/>
      <c r="J70" s="370"/>
      <c r="K70" s="370"/>
      <c r="L70" s="370"/>
      <c r="N70" s="370"/>
      <c r="P70" s="370"/>
      <c r="Q70" s="370"/>
      <c r="R70" s="370"/>
      <c r="S70" s="370"/>
      <c r="U70" s="370"/>
      <c r="V70" s="370"/>
      <c r="W70" s="370"/>
      <c r="X70" s="370"/>
      <c r="Z70" s="370"/>
    </row>
    <row r="71" spans="1:26" x14ac:dyDescent="0.25">
      <c r="A71" s="370"/>
      <c r="D71" s="370"/>
      <c r="E71" s="370"/>
      <c r="F71" s="370"/>
      <c r="G71" s="370"/>
      <c r="I71" s="370"/>
      <c r="J71" s="370"/>
      <c r="K71" s="370"/>
      <c r="L71" s="370"/>
      <c r="N71" s="370"/>
      <c r="P71" s="370"/>
      <c r="Q71" s="370"/>
      <c r="R71" s="370"/>
      <c r="S71" s="370"/>
      <c r="U71" s="370"/>
      <c r="V71" s="370"/>
      <c r="W71" s="370"/>
      <c r="X71" s="370"/>
      <c r="Z71" s="370"/>
    </row>
    <row r="72" spans="1:26" x14ac:dyDescent="0.25">
      <c r="A72" s="370"/>
      <c r="D72" s="370"/>
      <c r="E72" s="370"/>
      <c r="F72" s="370"/>
      <c r="G72" s="370"/>
      <c r="I72" s="370"/>
      <c r="J72" s="370"/>
      <c r="K72" s="370"/>
      <c r="L72" s="370"/>
      <c r="N72" s="370"/>
      <c r="P72" s="370"/>
      <c r="Q72" s="370"/>
      <c r="R72" s="370"/>
      <c r="S72" s="370"/>
      <c r="U72" s="370"/>
      <c r="V72" s="370"/>
      <c r="W72" s="370"/>
      <c r="X72" s="370"/>
      <c r="Z72" s="370"/>
    </row>
    <row r="73" spans="1:26" x14ac:dyDescent="0.25">
      <c r="A73" s="370"/>
      <c r="D73" s="370"/>
      <c r="E73" s="370"/>
      <c r="F73" s="370"/>
      <c r="G73" s="370"/>
      <c r="I73" s="370"/>
      <c r="J73" s="370"/>
      <c r="K73" s="370"/>
      <c r="L73" s="370"/>
      <c r="N73" s="370"/>
      <c r="P73" s="370"/>
      <c r="Q73" s="370"/>
      <c r="R73" s="370"/>
      <c r="S73" s="370"/>
      <c r="U73" s="370"/>
      <c r="V73" s="370"/>
      <c r="W73" s="370"/>
      <c r="X73" s="370"/>
      <c r="Z73" s="370"/>
    </row>
    <row r="74" spans="1:26" x14ac:dyDescent="0.25">
      <c r="A74" s="370"/>
      <c r="D74" s="370"/>
      <c r="E74" s="370"/>
      <c r="F74" s="370"/>
      <c r="G74" s="370"/>
      <c r="I74" s="370"/>
      <c r="J74" s="370"/>
      <c r="K74" s="370"/>
      <c r="L74" s="370"/>
      <c r="N74" s="370"/>
      <c r="P74" s="370"/>
      <c r="Q74" s="370"/>
      <c r="R74" s="370"/>
      <c r="S74" s="370"/>
      <c r="U74" s="370"/>
      <c r="V74" s="370"/>
      <c r="W74" s="370"/>
      <c r="X74" s="370"/>
      <c r="Z74" s="370"/>
    </row>
    <row r="75" spans="1:26" x14ac:dyDescent="0.25">
      <c r="A75" s="370"/>
      <c r="D75" s="370"/>
      <c r="E75" s="370"/>
      <c r="F75" s="370"/>
      <c r="G75" s="370"/>
      <c r="I75" s="370"/>
      <c r="J75" s="370"/>
      <c r="K75" s="370"/>
      <c r="L75" s="370"/>
      <c r="N75" s="370"/>
      <c r="P75" s="370"/>
      <c r="Q75" s="370"/>
      <c r="R75" s="370"/>
      <c r="S75" s="370"/>
      <c r="U75" s="370"/>
      <c r="V75" s="370"/>
      <c r="W75" s="370"/>
      <c r="X75" s="370"/>
      <c r="Z75" s="370"/>
    </row>
    <row r="76" spans="1:26" x14ac:dyDescent="0.25">
      <c r="A76" s="370"/>
      <c r="D76" s="370"/>
      <c r="E76" s="370"/>
      <c r="F76" s="370"/>
      <c r="G76" s="370"/>
      <c r="I76" s="370"/>
      <c r="J76" s="370"/>
      <c r="K76" s="370"/>
      <c r="L76" s="370"/>
      <c r="N76" s="370"/>
      <c r="P76" s="370"/>
      <c r="Q76" s="370"/>
      <c r="R76" s="370"/>
      <c r="S76" s="370"/>
      <c r="U76" s="370"/>
      <c r="V76" s="370"/>
      <c r="W76" s="370"/>
      <c r="X76" s="370"/>
      <c r="Z76" s="370"/>
    </row>
    <row r="77" spans="1:26" x14ac:dyDescent="0.25">
      <c r="A77" s="370"/>
      <c r="D77" s="370"/>
      <c r="E77" s="370"/>
      <c r="F77" s="370"/>
      <c r="G77" s="370"/>
      <c r="I77" s="370"/>
      <c r="J77" s="370"/>
      <c r="K77" s="370"/>
      <c r="L77" s="370"/>
      <c r="N77" s="370"/>
      <c r="P77" s="370"/>
      <c r="Q77" s="370"/>
      <c r="R77" s="370"/>
      <c r="S77" s="370"/>
      <c r="U77" s="370"/>
      <c r="V77" s="370"/>
      <c r="W77" s="370"/>
      <c r="X77" s="370"/>
      <c r="Z77" s="370"/>
    </row>
    <row r="78" spans="1:26" x14ac:dyDescent="0.25">
      <c r="A78" s="370"/>
      <c r="D78" s="370"/>
      <c r="E78" s="370"/>
      <c r="F78" s="370"/>
      <c r="G78" s="370"/>
      <c r="I78" s="370"/>
      <c r="J78" s="370"/>
      <c r="K78" s="370"/>
      <c r="L78" s="370"/>
      <c r="N78" s="370"/>
      <c r="P78" s="370"/>
      <c r="Q78" s="370"/>
      <c r="R78" s="370"/>
      <c r="S78" s="370"/>
      <c r="U78" s="370"/>
      <c r="V78" s="370"/>
      <c r="W78" s="370"/>
      <c r="X78" s="370"/>
      <c r="Z78" s="370"/>
    </row>
    <row r="79" spans="1:26" x14ac:dyDescent="0.25">
      <c r="A79" s="370"/>
      <c r="D79" s="370"/>
      <c r="E79" s="370"/>
      <c r="F79" s="370"/>
      <c r="G79" s="370"/>
      <c r="I79" s="370"/>
      <c r="J79" s="370"/>
      <c r="K79" s="370"/>
      <c r="L79" s="370"/>
      <c r="N79" s="370"/>
      <c r="P79" s="370"/>
      <c r="Q79" s="370"/>
      <c r="R79" s="370"/>
      <c r="S79" s="370"/>
      <c r="U79" s="370"/>
      <c r="V79" s="370"/>
      <c r="W79" s="370"/>
      <c r="X79" s="370"/>
      <c r="Z79" s="370"/>
    </row>
    <row r="80" spans="1:26" x14ac:dyDescent="0.25">
      <c r="A80" s="370"/>
      <c r="D80" s="370"/>
      <c r="E80" s="370"/>
      <c r="F80" s="370"/>
      <c r="G80" s="370"/>
      <c r="I80" s="370"/>
      <c r="J80" s="370"/>
      <c r="K80" s="370"/>
      <c r="L80" s="370"/>
      <c r="N80" s="370"/>
      <c r="P80" s="370"/>
      <c r="Q80" s="370"/>
      <c r="R80" s="370"/>
      <c r="S80" s="370"/>
      <c r="U80" s="370"/>
      <c r="V80" s="370"/>
      <c r="W80" s="370"/>
      <c r="X80" s="370"/>
      <c r="Z80" s="370"/>
    </row>
    <row r="81" s="370" customFormat="1" x14ac:dyDescent="0.25"/>
    <row r="82" s="370" customFormat="1" x14ac:dyDescent="0.25"/>
    <row r="83" s="370" customFormat="1" x14ac:dyDescent="0.25"/>
    <row r="84" s="370" customFormat="1" x14ac:dyDescent="0.25"/>
    <row r="85" s="370" customFormat="1" x14ac:dyDescent="0.25"/>
    <row r="86" s="370" customFormat="1" x14ac:dyDescent="0.25"/>
    <row r="87" s="370" customFormat="1" x14ac:dyDescent="0.25"/>
    <row r="88" s="370" customFormat="1" x14ac:dyDescent="0.25"/>
    <row r="89" s="370" customFormat="1" x14ac:dyDescent="0.25"/>
    <row r="90" s="370" customFormat="1" x14ac:dyDescent="0.25"/>
    <row r="91" s="370" customFormat="1" x14ac:dyDescent="0.25"/>
    <row r="92" s="370" customFormat="1" x14ac:dyDescent="0.25"/>
  </sheetData>
  <mergeCells count="11">
    <mergeCell ref="P4:U4"/>
    <mergeCell ref="AB4:AB6"/>
    <mergeCell ref="D5:O5"/>
    <mergeCell ref="P5:U5"/>
    <mergeCell ref="A62:B62"/>
    <mergeCell ref="A63:B63"/>
    <mergeCell ref="A65:O65"/>
    <mergeCell ref="A4:A6"/>
    <mergeCell ref="B4:B6"/>
    <mergeCell ref="C4:C6"/>
    <mergeCell ref="D4:O4"/>
  </mergeCells>
  <conditionalFormatting sqref="I3">
    <cfRule type="containsText" dxfId="55" priority="15" operator="containsText" text="Tăng">
      <formula>NOT(ISERROR(SEARCH("Tăng",I3)))</formula>
    </cfRule>
    <cfRule type="containsText" dxfId="54" priority="16" operator="containsText" text="Không đổi">
      <formula>NOT(ISERROR(SEARCH("Không đổi",I3)))</formula>
    </cfRule>
    <cfRule type="containsText" dxfId="53" priority="17" operator="containsText" text="Tăng">
      <formula>NOT(ISERROR(SEARCH("Tăng",I3)))</formula>
    </cfRule>
    <cfRule type="containsText" dxfId="52" priority="18" operator="containsText" text="Tăng">
      <formula>NOT(ISERROR(SEARCH("Tăng",I3)))</formula>
    </cfRule>
    <cfRule type="containsText" dxfId="51" priority="19" operator="containsText" text="Tăng">
      <formula>NOT(ISERROR(SEARCH("Tăng",I3)))</formula>
    </cfRule>
    <cfRule type="containsText" dxfId="50" priority="20" operator="containsText" text="Giảm">
      <formula>NOT(ISERROR(SEARCH("Giảm",I3)))</formula>
    </cfRule>
    <cfRule type="containsText" dxfId="49" priority="21" operator="containsText" text="Tăng">
      <formula>NOT(ISERROR(SEARCH("Tăng",I3)))</formula>
    </cfRule>
  </conditionalFormatting>
  <conditionalFormatting sqref="O3">
    <cfRule type="containsText" dxfId="48" priority="22" operator="containsText" text="Tăng">
      <formula>NOT(ISERROR(SEARCH("Tăng",O3)))</formula>
    </cfRule>
    <cfRule type="containsText" dxfId="47" priority="23" operator="containsText" text="Không đổi">
      <formula>NOT(ISERROR(SEARCH("Không đổi",O3)))</formula>
    </cfRule>
    <cfRule type="containsText" dxfId="46" priority="24" operator="containsText" text="Tăng">
      <formula>NOT(ISERROR(SEARCH("Tăng",O3)))</formula>
    </cfRule>
    <cfRule type="containsText" dxfId="45" priority="25" operator="containsText" text="Tăng">
      <formula>NOT(ISERROR(SEARCH("Tăng",O3)))</formula>
    </cfRule>
    <cfRule type="containsText" dxfId="44" priority="26" operator="containsText" text="Tăng">
      <formula>NOT(ISERROR(SEARCH("Tăng",O3)))</formula>
    </cfRule>
    <cfRule type="containsText" dxfId="43" priority="27" operator="containsText" text="Giảm">
      <formula>NOT(ISERROR(SEARCH("Giảm",O3)))</formula>
    </cfRule>
    <cfRule type="containsText" dxfId="42" priority="28" operator="containsText" text="Tăng">
      <formula>NOT(ISERROR(SEARCH("Tăng",O3)))</formula>
    </cfRule>
  </conditionalFormatting>
  <conditionalFormatting sqref="R3">
    <cfRule type="containsText" dxfId="41" priority="8" operator="containsText" text="Tăng">
      <formula>NOT(ISERROR(SEARCH("Tăng",R3)))</formula>
    </cfRule>
    <cfRule type="containsText" dxfId="40" priority="9" operator="containsText" text="Không đổi">
      <formula>NOT(ISERROR(SEARCH("Không đổi",R3)))</formula>
    </cfRule>
    <cfRule type="containsText" dxfId="39" priority="10" operator="containsText" text="Tăng">
      <formula>NOT(ISERROR(SEARCH("Tăng",R3)))</formula>
    </cfRule>
    <cfRule type="containsText" dxfId="38" priority="11" operator="containsText" text="Tăng">
      <formula>NOT(ISERROR(SEARCH("Tăng",R3)))</formula>
    </cfRule>
    <cfRule type="containsText" dxfId="37" priority="12" operator="containsText" text="Tăng">
      <formula>NOT(ISERROR(SEARCH("Tăng",R3)))</formula>
    </cfRule>
    <cfRule type="containsText" dxfId="36" priority="13" operator="containsText" text="Giảm">
      <formula>NOT(ISERROR(SEARCH("Giảm",R3)))</formula>
    </cfRule>
    <cfRule type="containsText" dxfId="35" priority="14" operator="containsText" text="Tăng">
      <formula>NOT(ISERROR(SEARCH("Tăng",R3)))</formula>
    </cfRule>
  </conditionalFormatting>
  <conditionalFormatting sqref="U3">
    <cfRule type="containsText" dxfId="34" priority="1" operator="containsText" text="Tăng">
      <formula>NOT(ISERROR(SEARCH("Tăng",U3)))</formula>
    </cfRule>
    <cfRule type="containsText" dxfId="33" priority="2" operator="containsText" text="Không đổi">
      <formula>NOT(ISERROR(SEARCH("Không đổi",U3)))</formula>
    </cfRule>
    <cfRule type="containsText" dxfId="32" priority="3" operator="containsText" text="Tăng">
      <formula>NOT(ISERROR(SEARCH("Tăng",U3)))</formula>
    </cfRule>
    <cfRule type="containsText" dxfId="31" priority="4" operator="containsText" text="Tăng">
      <formula>NOT(ISERROR(SEARCH("Tăng",U3)))</formula>
    </cfRule>
    <cfRule type="containsText" dxfId="30" priority="5" operator="containsText" text="Tăng">
      <formula>NOT(ISERROR(SEARCH("Tăng",U3)))</formula>
    </cfRule>
    <cfRule type="containsText" dxfId="29" priority="6" operator="containsText" text="Giảm">
      <formula>NOT(ISERROR(SEARCH("Giảm",U3)))</formula>
    </cfRule>
    <cfRule type="containsText" dxfId="28" priority="7" operator="containsText" text="Tăng">
      <formula>NOT(ISERROR(SEARCH("Tăng",U3)))</formula>
    </cfRule>
  </conditionalFormatting>
  <printOptions horizontalCentered="1"/>
  <pageMargins left="0.45" right="0.2" top="0.75" bottom="0.5" header="0.3" footer="0.3"/>
  <pageSetup paperSize="9"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0"/>
  <sheetViews>
    <sheetView zoomScale="90" zoomScaleNormal="90" workbookViewId="0">
      <pane xSplit="3" ySplit="7" topLeftCell="D8" activePane="bottomRight" state="frozen"/>
      <selection activeCell="Q5" sqref="Q5"/>
      <selection pane="topRight" activeCell="Q5" sqref="Q5"/>
      <selection pane="bottomLeft" activeCell="Q5" sqref="Q5"/>
      <selection pane="bottomRight" activeCell="Q5" sqref="Q5"/>
    </sheetView>
  </sheetViews>
  <sheetFormatPr defaultColWidth="8.85546875" defaultRowHeight="15" x14ac:dyDescent="0.25"/>
  <cols>
    <col min="1" max="1" width="5.85546875" style="495" customWidth="1"/>
    <col min="2" max="2" width="0" style="495" hidden="1" customWidth="1"/>
    <col min="3" max="3" width="14.5703125" style="495" customWidth="1"/>
    <col min="4" max="4" width="10" style="495" customWidth="1"/>
    <col min="5" max="5" width="7.28515625" style="495" hidden="1" customWidth="1"/>
    <col min="6" max="6" width="10" style="495" customWidth="1"/>
    <col min="7" max="8" width="7.28515625" style="495" hidden="1" customWidth="1"/>
    <col min="9" max="9" width="10" style="495" customWidth="1"/>
    <col min="10" max="11" width="7.28515625" style="495" hidden="1" customWidth="1"/>
    <col min="12" max="12" width="10" style="495" customWidth="1"/>
    <col min="13" max="14" width="7.28515625" style="495" hidden="1" customWidth="1"/>
    <col min="15" max="18" width="10" style="495" customWidth="1"/>
    <col min="19" max="21" width="8.140625" style="495" customWidth="1"/>
    <col min="22" max="27" width="7.28515625" style="495" hidden="1" customWidth="1"/>
    <col min="28" max="28" width="9.140625" style="495" hidden="1" customWidth="1"/>
    <col min="29" max="16384" width="8.85546875" style="495"/>
  </cols>
  <sheetData>
    <row r="1" spans="1:42" ht="15" customHeight="1" x14ac:dyDescent="0.25">
      <c r="A1" s="494" t="s">
        <v>119</v>
      </c>
      <c r="B1" s="494"/>
      <c r="C1" s="494"/>
      <c r="D1" s="494"/>
      <c r="E1" s="494"/>
      <c r="F1" s="494"/>
      <c r="G1" s="494"/>
      <c r="H1" s="494"/>
      <c r="I1" s="494"/>
      <c r="J1" s="494"/>
      <c r="K1" s="494"/>
      <c r="L1" s="494"/>
      <c r="M1" s="494"/>
      <c r="N1" s="494"/>
      <c r="O1" s="494"/>
      <c r="P1" s="494"/>
      <c r="Q1" s="494"/>
      <c r="R1" s="494"/>
    </row>
    <row r="2" spans="1:42" ht="15" customHeight="1" x14ac:dyDescent="0.25">
      <c r="A2" s="494"/>
      <c r="B2" s="494"/>
      <c r="C2" s="494"/>
      <c r="D2" s="494"/>
      <c r="E2" s="494"/>
      <c r="F2" s="494"/>
      <c r="G2" s="494"/>
      <c r="H2" s="494"/>
      <c r="I2" s="494"/>
      <c r="J2" s="494"/>
      <c r="K2" s="494"/>
      <c r="L2" s="494"/>
      <c r="M2" s="494"/>
      <c r="N2" s="494"/>
      <c r="O2" s="494"/>
    </row>
    <row r="3" spans="1:42" ht="16.5" x14ac:dyDescent="0.25">
      <c r="A3" s="496"/>
      <c r="B3" s="496"/>
      <c r="C3" s="496"/>
      <c r="D3" s="438"/>
      <c r="E3" s="438"/>
      <c r="F3" s="370"/>
      <c r="G3" s="370"/>
      <c r="H3" s="370"/>
      <c r="I3" s="370"/>
      <c r="J3" s="438"/>
      <c r="K3" s="370"/>
      <c r="M3" s="370"/>
      <c r="N3" s="438"/>
      <c r="O3" s="498"/>
      <c r="P3" s="438"/>
      <c r="Q3" s="438"/>
      <c r="R3" s="498" t="s">
        <v>120</v>
      </c>
      <c r="S3" s="370"/>
      <c r="T3" s="370"/>
      <c r="U3" s="370"/>
      <c r="V3" s="438"/>
      <c r="W3" s="370"/>
      <c r="Y3" s="370"/>
      <c r="Z3" s="438"/>
      <c r="AB3" s="370"/>
    </row>
    <row r="4" spans="1:42" ht="21" customHeight="1" x14ac:dyDescent="0.25">
      <c r="A4" s="781" t="s">
        <v>1</v>
      </c>
      <c r="B4" s="781" t="s">
        <v>53</v>
      </c>
      <c r="C4" s="781" t="s">
        <v>103</v>
      </c>
      <c r="D4" s="790" t="s">
        <v>4</v>
      </c>
      <c r="E4" s="791"/>
      <c r="F4" s="791"/>
      <c r="G4" s="791"/>
      <c r="H4" s="791"/>
      <c r="I4" s="791"/>
      <c r="J4" s="791"/>
      <c r="K4" s="791"/>
      <c r="L4" s="791"/>
      <c r="M4" s="791"/>
      <c r="N4" s="791"/>
      <c r="O4" s="792"/>
      <c r="P4" s="793" t="s">
        <v>5</v>
      </c>
      <c r="Q4" s="794"/>
      <c r="R4" s="794"/>
      <c r="S4" s="794"/>
      <c r="T4" s="794"/>
      <c r="U4" s="795"/>
      <c r="V4" s="501"/>
      <c r="W4" s="501"/>
      <c r="X4" s="501"/>
      <c r="Y4" s="501"/>
      <c r="Z4" s="501"/>
      <c r="AA4" s="502"/>
      <c r="AB4" s="781" t="s">
        <v>6</v>
      </c>
    </row>
    <row r="5" spans="1:42" ht="21" customHeight="1" x14ac:dyDescent="0.25">
      <c r="A5" s="789"/>
      <c r="B5" s="789"/>
      <c r="C5" s="789"/>
      <c r="D5" s="817" t="s">
        <v>72</v>
      </c>
      <c r="E5" s="818"/>
      <c r="F5" s="818"/>
      <c r="G5" s="818"/>
      <c r="H5" s="818"/>
      <c r="I5" s="818"/>
      <c r="J5" s="818"/>
      <c r="K5" s="818"/>
      <c r="L5" s="818"/>
      <c r="M5" s="818"/>
      <c r="N5" s="818"/>
      <c r="O5" s="819"/>
      <c r="P5" s="793" t="s">
        <v>72</v>
      </c>
      <c r="Q5" s="794"/>
      <c r="R5" s="794"/>
      <c r="S5" s="794"/>
      <c r="T5" s="794"/>
      <c r="U5" s="795"/>
      <c r="V5" s="551"/>
      <c r="W5" s="551"/>
      <c r="X5" s="551"/>
      <c r="Y5" s="551"/>
      <c r="Z5" s="551"/>
      <c r="AA5" s="552"/>
      <c r="AB5" s="789"/>
    </row>
    <row r="6" spans="1:42" ht="21" customHeight="1" x14ac:dyDescent="0.25">
      <c r="A6" s="782"/>
      <c r="B6" s="782"/>
      <c r="C6" s="782"/>
      <c r="D6" s="427">
        <v>1</v>
      </c>
      <c r="E6" s="427">
        <v>2</v>
      </c>
      <c r="F6" s="427">
        <v>3</v>
      </c>
      <c r="G6" s="427">
        <v>4</v>
      </c>
      <c r="H6" s="427">
        <v>5</v>
      </c>
      <c r="I6" s="428">
        <v>6</v>
      </c>
      <c r="J6" s="448">
        <v>7</v>
      </c>
      <c r="K6" s="427">
        <v>8</v>
      </c>
      <c r="L6" s="428">
        <v>9</v>
      </c>
      <c r="M6" s="448">
        <v>10</v>
      </c>
      <c r="N6" s="427">
        <v>11</v>
      </c>
      <c r="O6" s="428">
        <v>12</v>
      </c>
      <c r="P6" s="427">
        <v>1</v>
      </c>
      <c r="Q6" s="427">
        <v>2</v>
      </c>
      <c r="R6" s="428">
        <v>3</v>
      </c>
      <c r="S6" s="427">
        <v>4</v>
      </c>
      <c r="T6" s="427">
        <v>5</v>
      </c>
      <c r="U6" s="428">
        <v>6</v>
      </c>
      <c r="V6" s="448">
        <v>7</v>
      </c>
      <c r="W6" s="427">
        <v>8</v>
      </c>
      <c r="X6" s="428">
        <v>9</v>
      </c>
      <c r="Y6" s="448">
        <v>10</v>
      </c>
      <c r="Z6" s="427">
        <v>11</v>
      </c>
      <c r="AA6" s="428">
        <v>12</v>
      </c>
      <c r="AB6" s="782"/>
    </row>
    <row r="7" spans="1:42" s="554" customFormat="1" ht="21" customHeight="1" x14ac:dyDescent="0.25">
      <c r="A7" s="383" t="s">
        <v>15</v>
      </c>
      <c r="B7" s="383"/>
      <c r="C7" s="383" t="s">
        <v>16</v>
      </c>
      <c r="D7" s="384" t="s">
        <v>146</v>
      </c>
      <c r="E7" s="387"/>
      <c r="F7" s="384" t="s">
        <v>147</v>
      </c>
      <c r="G7" s="387"/>
      <c r="H7" s="387"/>
      <c r="I7" s="384" t="s">
        <v>148</v>
      </c>
      <c r="J7" s="387"/>
      <c r="K7" s="387"/>
      <c r="L7" s="384" t="s">
        <v>150</v>
      </c>
      <c r="M7" s="387"/>
      <c r="N7" s="387"/>
      <c r="O7" s="384" t="s">
        <v>149</v>
      </c>
      <c r="P7" s="384" t="s">
        <v>151</v>
      </c>
      <c r="Q7" s="384" t="s">
        <v>152</v>
      </c>
      <c r="R7" s="384" t="s">
        <v>153</v>
      </c>
      <c r="S7" s="384" t="s">
        <v>154</v>
      </c>
      <c r="T7" s="384" t="s">
        <v>155</v>
      </c>
      <c r="U7" s="384" t="s">
        <v>156</v>
      </c>
      <c r="V7" s="553"/>
      <c r="W7" s="383"/>
      <c r="X7" s="383"/>
      <c r="Y7" s="553"/>
      <c r="Z7" s="383"/>
      <c r="AA7" s="383"/>
      <c r="AB7" s="383"/>
      <c r="AD7" s="495"/>
      <c r="AE7" s="495"/>
      <c r="AF7" s="495"/>
      <c r="AG7" s="495"/>
      <c r="AH7" s="495"/>
      <c r="AI7" s="495"/>
      <c r="AJ7" s="495"/>
      <c r="AK7" s="495"/>
      <c r="AL7" s="495"/>
      <c r="AM7" s="495"/>
      <c r="AN7" s="495"/>
      <c r="AO7" s="495"/>
      <c r="AP7" s="495"/>
    </row>
    <row r="8" spans="1:42" ht="21" customHeight="1" x14ac:dyDescent="0.25">
      <c r="A8" s="504">
        <v>1</v>
      </c>
      <c r="B8" s="504" t="s">
        <v>19</v>
      </c>
      <c r="C8" s="505" t="s">
        <v>77</v>
      </c>
      <c r="D8" s="555">
        <v>52.7</v>
      </c>
      <c r="E8" s="555">
        <v>51.6</v>
      </c>
      <c r="F8" s="555">
        <v>53.5</v>
      </c>
      <c r="G8" s="555">
        <v>50.6</v>
      </c>
      <c r="H8" s="555">
        <v>53</v>
      </c>
      <c r="I8" s="459">
        <v>52.9</v>
      </c>
      <c r="J8" s="556">
        <v>55.1</v>
      </c>
      <c r="K8" s="555">
        <v>54.6</v>
      </c>
      <c r="L8" s="459">
        <v>53.9</v>
      </c>
      <c r="M8" s="510">
        <v>54.6</v>
      </c>
      <c r="N8" s="479">
        <v>54.2</v>
      </c>
      <c r="O8" s="511">
        <v>53</v>
      </c>
      <c r="P8" s="555">
        <v>53</v>
      </c>
      <c r="Q8" s="555">
        <v>51.9</v>
      </c>
      <c r="R8" s="459">
        <v>50.3</v>
      </c>
      <c r="S8" s="471">
        <v>51.7</v>
      </c>
      <c r="T8" s="471">
        <v>51.5</v>
      </c>
      <c r="U8" s="361">
        <v>52.2</v>
      </c>
      <c r="V8" s="557"/>
      <c r="W8" s="471"/>
      <c r="X8" s="361"/>
      <c r="Y8" s="516"/>
      <c r="Z8" s="482"/>
      <c r="AA8" s="517"/>
      <c r="AB8" s="361"/>
    </row>
    <row r="9" spans="1:42" ht="21" customHeight="1" x14ac:dyDescent="0.25">
      <c r="A9" s="518">
        <v>2</v>
      </c>
      <c r="B9" s="518" t="s">
        <v>21</v>
      </c>
      <c r="C9" s="519" t="s">
        <v>79</v>
      </c>
      <c r="D9" s="471">
        <v>50.6</v>
      </c>
      <c r="E9" s="471">
        <v>50.5</v>
      </c>
      <c r="F9" s="471">
        <v>51.5</v>
      </c>
      <c r="G9" s="471">
        <v>48.5</v>
      </c>
      <c r="H9" s="471">
        <v>50.3</v>
      </c>
      <c r="I9" s="361">
        <v>52</v>
      </c>
      <c r="J9" s="557">
        <v>51.5</v>
      </c>
      <c r="K9" s="471">
        <v>53.5</v>
      </c>
      <c r="L9" s="361">
        <v>50.1</v>
      </c>
      <c r="M9" s="516">
        <v>52.2</v>
      </c>
      <c r="N9" s="482">
        <v>51.2</v>
      </c>
      <c r="O9" s="517">
        <v>52.1</v>
      </c>
      <c r="P9" s="471">
        <v>53.7</v>
      </c>
      <c r="Q9" s="471">
        <v>53.7</v>
      </c>
      <c r="R9" s="361">
        <v>50.3</v>
      </c>
      <c r="S9" s="471">
        <v>52.6</v>
      </c>
      <c r="T9" s="471">
        <v>49.7</v>
      </c>
      <c r="U9" s="361">
        <v>49.4</v>
      </c>
      <c r="V9" s="557"/>
      <c r="W9" s="471"/>
      <c r="X9" s="361"/>
      <c r="Y9" s="516"/>
      <c r="Z9" s="482"/>
      <c r="AA9" s="517"/>
      <c r="AB9" s="361"/>
    </row>
    <row r="10" spans="1:42" ht="21" customHeight="1" x14ac:dyDescent="0.25">
      <c r="A10" s="518">
        <v>3</v>
      </c>
      <c r="B10" s="518" t="s">
        <v>23</v>
      </c>
      <c r="C10" s="520" t="s">
        <v>24</v>
      </c>
      <c r="D10" s="471">
        <v>50.5</v>
      </c>
      <c r="E10" s="471">
        <v>50.4</v>
      </c>
      <c r="F10" s="471">
        <v>51.3</v>
      </c>
      <c r="G10" s="471">
        <v>50.1</v>
      </c>
      <c r="H10" s="471">
        <v>48.5</v>
      </c>
      <c r="I10" s="361">
        <v>50.4</v>
      </c>
      <c r="J10" s="557">
        <v>50.6</v>
      </c>
      <c r="K10" s="471">
        <v>50.5</v>
      </c>
      <c r="L10" s="361">
        <v>52</v>
      </c>
      <c r="M10" s="516">
        <v>53.9</v>
      </c>
      <c r="N10" s="482">
        <v>52.4</v>
      </c>
      <c r="O10" s="517">
        <v>51.5</v>
      </c>
      <c r="P10" s="471">
        <v>52.1</v>
      </c>
      <c r="Q10" s="471">
        <v>53.2</v>
      </c>
      <c r="R10" s="361">
        <v>51.9</v>
      </c>
      <c r="S10" s="471">
        <v>48.4</v>
      </c>
      <c r="T10" s="471">
        <v>48.8</v>
      </c>
      <c r="U10" s="361">
        <v>48</v>
      </c>
      <c r="V10" s="557"/>
      <c r="W10" s="471"/>
      <c r="X10" s="361"/>
      <c r="Y10" s="516"/>
      <c r="Z10" s="482"/>
      <c r="AA10" s="517"/>
      <c r="AB10" s="361"/>
    </row>
    <row r="11" spans="1:42" ht="21" customHeight="1" x14ac:dyDescent="0.25">
      <c r="A11" s="518">
        <v>4</v>
      </c>
      <c r="B11" s="518" t="s">
        <v>25</v>
      </c>
      <c r="C11" s="520" t="s">
        <v>26</v>
      </c>
      <c r="D11" s="471">
        <v>47.6</v>
      </c>
      <c r="E11" s="471">
        <v>45.1</v>
      </c>
      <c r="F11" s="471">
        <v>48</v>
      </c>
      <c r="G11" s="471">
        <v>47.8</v>
      </c>
      <c r="H11" s="471">
        <v>49.3</v>
      </c>
      <c r="I11" s="361">
        <v>49.2</v>
      </c>
      <c r="J11" s="557">
        <v>48.6</v>
      </c>
      <c r="K11" s="471">
        <v>49.8</v>
      </c>
      <c r="L11" s="361">
        <v>48.1</v>
      </c>
      <c r="M11" s="516">
        <v>47.7</v>
      </c>
      <c r="N11" s="482">
        <v>50.4</v>
      </c>
      <c r="O11" s="517">
        <v>50.1</v>
      </c>
      <c r="P11" s="471">
        <v>49.1</v>
      </c>
      <c r="Q11" s="471">
        <v>49.9</v>
      </c>
      <c r="R11" s="361">
        <v>48.8</v>
      </c>
      <c r="S11" s="471">
        <v>47.6</v>
      </c>
      <c r="T11" s="471">
        <v>44.9</v>
      </c>
      <c r="U11" s="361">
        <v>47.6</v>
      </c>
      <c r="V11" s="557"/>
      <c r="W11" s="471"/>
      <c r="X11" s="361"/>
      <c r="Y11" s="516"/>
      <c r="Z11" s="482"/>
      <c r="AA11" s="517"/>
      <c r="AB11" s="361"/>
    </row>
    <row r="12" spans="1:42" ht="21" customHeight="1" x14ac:dyDescent="0.25">
      <c r="A12" s="518">
        <v>5</v>
      </c>
      <c r="B12" s="518" t="s">
        <v>27</v>
      </c>
      <c r="C12" s="520" t="s">
        <v>28</v>
      </c>
      <c r="D12" s="471">
        <v>49.7</v>
      </c>
      <c r="E12" s="471">
        <v>51.9</v>
      </c>
      <c r="F12" s="471">
        <v>50.5</v>
      </c>
      <c r="G12" s="471">
        <v>52.1</v>
      </c>
      <c r="H12" s="471">
        <v>52.5</v>
      </c>
      <c r="I12" s="361">
        <v>51.1</v>
      </c>
      <c r="J12" s="557">
        <v>51.5</v>
      </c>
      <c r="K12" s="471">
        <v>51.7</v>
      </c>
      <c r="L12" s="361">
        <v>51.7</v>
      </c>
      <c r="M12" s="516">
        <v>53.1</v>
      </c>
      <c r="N12" s="482">
        <v>53.8</v>
      </c>
      <c r="O12" s="517">
        <v>50.3</v>
      </c>
      <c r="P12" s="471">
        <v>51.4</v>
      </c>
      <c r="Q12" s="471">
        <v>52.1</v>
      </c>
      <c r="R12" s="361">
        <v>49.2</v>
      </c>
      <c r="S12" s="471">
        <v>50.5</v>
      </c>
      <c r="T12" s="471">
        <v>50.4</v>
      </c>
      <c r="U12" s="361"/>
      <c r="V12" s="557"/>
      <c r="W12" s="471"/>
      <c r="X12" s="361"/>
      <c r="Y12" s="516"/>
      <c r="Z12" s="482"/>
      <c r="AA12" s="517"/>
      <c r="AB12" s="361"/>
    </row>
    <row r="13" spans="1:42" ht="21" customHeight="1" x14ac:dyDescent="0.25">
      <c r="A13" s="518">
        <v>6</v>
      </c>
      <c r="B13" s="518" t="s">
        <v>35</v>
      </c>
      <c r="C13" s="520" t="s">
        <v>36</v>
      </c>
      <c r="D13" s="471">
        <v>51.1</v>
      </c>
      <c r="E13" s="471">
        <v>52</v>
      </c>
      <c r="F13" s="471">
        <v>48.9</v>
      </c>
      <c r="G13" s="471">
        <v>51.2</v>
      </c>
      <c r="H13" s="471">
        <v>50.2</v>
      </c>
      <c r="I13" s="361">
        <v>51.5</v>
      </c>
      <c r="J13" s="557">
        <v>51.6</v>
      </c>
      <c r="K13" s="471">
        <v>52.1</v>
      </c>
      <c r="L13" s="361">
        <v>51.3</v>
      </c>
      <c r="M13" s="516">
        <v>51.5</v>
      </c>
      <c r="N13" s="482">
        <v>52</v>
      </c>
      <c r="O13" s="517">
        <v>51.5</v>
      </c>
      <c r="P13" s="471">
        <v>53.1</v>
      </c>
      <c r="Q13" s="471">
        <v>53.9</v>
      </c>
      <c r="R13" s="361">
        <v>53</v>
      </c>
      <c r="S13" s="471">
        <v>52.2</v>
      </c>
      <c r="T13" s="471">
        <v>51.1</v>
      </c>
      <c r="U13" s="361">
        <v>52.5</v>
      </c>
      <c r="V13" s="557"/>
      <c r="W13" s="471"/>
      <c r="X13" s="361"/>
      <c r="Y13" s="516"/>
      <c r="Z13" s="482"/>
      <c r="AA13" s="517"/>
      <c r="AB13" s="361"/>
    </row>
    <row r="14" spans="1:42" ht="21" customHeight="1" x14ac:dyDescent="0.25">
      <c r="A14" s="518">
        <v>7</v>
      </c>
      <c r="B14" s="518" t="s">
        <v>39</v>
      </c>
      <c r="C14" s="520" t="s">
        <v>40</v>
      </c>
      <c r="D14" s="471">
        <v>51.1</v>
      </c>
      <c r="E14" s="471">
        <v>50.6</v>
      </c>
      <c r="F14" s="471">
        <v>51.6</v>
      </c>
      <c r="G14" s="471">
        <v>51</v>
      </c>
      <c r="H14" s="471">
        <v>50.5</v>
      </c>
      <c r="I14" s="361">
        <v>51.6</v>
      </c>
      <c r="J14" s="557">
        <v>53.8</v>
      </c>
      <c r="K14" s="471">
        <v>55.5</v>
      </c>
      <c r="L14" s="361">
        <v>52.4</v>
      </c>
      <c r="M14" s="516">
        <v>52.1</v>
      </c>
      <c r="N14" s="482">
        <v>52.6</v>
      </c>
      <c r="O14" s="517">
        <v>51.1</v>
      </c>
      <c r="P14" s="471">
        <v>55.7</v>
      </c>
      <c r="Q14" s="471">
        <v>52.4</v>
      </c>
      <c r="R14" s="361">
        <v>46.6</v>
      </c>
      <c r="S14" s="471">
        <v>50.7</v>
      </c>
      <c r="T14" s="471">
        <v>48.7</v>
      </c>
      <c r="U14" s="361">
        <v>49.8</v>
      </c>
      <c r="V14" s="557"/>
      <c r="W14" s="471"/>
      <c r="X14" s="361"/>
      <c r="Y14" s="516"/>
      <c r="Z14" s="482"/>
      <c r="AA14" s="517"/>
      <c r="AB14" s="361"/>
    </row>
    <row r="15" spans="1:42" ht="21" customHeight="1" x14ac:dyDescent="0.25">
      <c r="A15" s="518">
        <v>8</v>
      </c>
      <c r="B15" s="518" t="s">
        <v>31</v>
      </c>
      <c r="C15" s="520" t="s">
        <v>32</v>
      </c>
      <c r="D15" s="471">
        <v>51.1</v>
      </c>
      <c r="E15" s="471">
        <v>51.5</v>
      </c>
      <c r="F15" s="471">
        <v>51.8</v>
      </c>
      <c r="G15" s="471">
        <v>51.1</v>
      </c>
      <c r="H15" s="471">
        <v>49.6</v>
      </c>
      <c r="I15" s="361">
        <v>51.3</v>
      </c>
      <c r="J15" s="557">
        <v>50.8</v>
      </c>
      <c r="K15" s="471">
        <v>51.9</v>
      </c>
      <c r="L15" s="361">
        <v>52.5</v>
      </c>
      <c r="M15" s="516">
        <v>51.8</v>
      </c>
      <c r="N15" s="482">
        <v>51.2</v>
      </c>
      <c r="O15" s="517">
        <v>51.3</v>
      </c>
      <c r="P15" s="471">
        <v>51.6</v>
      </c>
      <c r="Q15" s="471">
        <v>55.4</v>
      </c>
      <c r="R15" s="361">
        <v>51.5</v>
      </c>
      <c r="S15" s="471">
        <v>53.1</v>
      </c>
      <c r="T15" s="471">
        <v>54</v>
      </c>
      <c r="U15" s="361"/>
      <c r="V15" s="557"/>
      <c r="W15" s="471"/>
      <c r="X15" s="361"/>
      <c r="Y15" s="516"/>
      <c r="Z15" s="482"/>
      <c r="AA15" s="517"/>
      <c r="AB15" s="361"/>
    </row>
    <row r="16" spans="1:42" ht="21" customHeight="1" x14ac:dyDescent="0.25">
      <c r="A16" s="524">
        <v>9</v>
      </c>
      <c r="B16" s="524" t="s">
        <v>47</v>
      </c>
      <c r="C16" s="525" t="s">
        <v>56</v>
      </c>
      <c r="D16" s="558">
        <v>49.9</v>
      </c>
      <c r="E16" s="477">
        <v>51</v>
      </c>
      <c r="F16" s="558">
        <v>52.7</v>
      </c>
      <c r="G16" s="558">
        <v>52.8</v>
      </c>
      <c r="H16" s="558">
        <v>51.5</v>
      </c>
      <c r="I16" s="477">
        <v>51</v>
      </c>
      <c r="J16" s="559">
        <v>52.7</v>
      </c>
      <c r="K16" s="558">
        <v>51.2</v>
      </c>
      <c r="L16" s="477">
        <v>56.5</v>
      </c>
      <c r="M16" s="529">
        <v>57.4</v>
      </c>
      <c r="N16" s="530">
        <v>55.4</v>
      </c>
      <c r="O16" s="531">
        <v>54.1</v>
      </c>
      <c r="P16" s="558">
        <v>56.8</v>
      </c>
      <c r="Q16" s="477">
        <v>59.2</v>
      </c>
      <c r="R16" s="477">
        <v>56.7</v>
      </c>
      <c r="S16" s="558">
        <v>57.9</v>
      </c>
      <c r="T16" s="558">
        <v>56.7</v>
      </c>
      <c r="U16" s="477"/>
      <c r="V16" s="559"/>
      <c r="W16" s="558"/>
      <c r="X16" s="477"/>
      <c r="Y16" s="529"/>
      <c r="Z16" s="530"/>
      <c r="AA16" s="531"/>
      <c r="AB16" s="477"/>
    </row>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spans="3:27" hidden="1" x14ac:dyDescent="0.25"/>
    <row r="50" spans="3:27" hidden="1" x14ac:dyDescent="0.25"/>
    <row r="51" spans="3:27" hidden="1" x14ac:dyDescent="0.25"/>
    <row r="52" spans="3:27" hidden="1" x14ac:dyDescent="0.25"/>
    <row r="53" spans="3:27" hidden="1" x14ac:dyDescent="0.25"/>
    <row r="54" spans="3:27" hidden="1" x14ac:dyDescent="0.25"/>
    <row r="55" spans="3:27" hidden="1" x14ac:dyDescent="0.25"/>
    <row r="56" spans="3:27" hidden="1" x14ac:dyDescent="0.25"/>
    <row r="57" spans="3:27" hidden="1" x14ac:dyDescent="0.25"/>
    <row r="59" spans="3:27" ht="18" customHeight="1" x14ac:dyDescent="0.25">
      <c r="C59" s="421" t="s">
        <v>228</v>
      </c>
      <c r="D59" s="421"/>
      <c r="E59" s="421"/>
    </row>
    <row r="60" spans="3:27" x14ac:dyDescent="0.25">
      <c r="D60" s="560"/>
      <c r="E60" s="560"/>
      <c r="F60" s="560"/>
      <c r="G60" s="560"/>
      <c r="H60" s="560"/>
      <c r="I60" s="560"/>
      <c r="J60" s="560"/>
      <c r="K60" s="560"/>
      <c r="L60" s="560"/>
      <c r="M60" s="560"/>
      <c r="N60" s="560"/>
      <c r="O60" s="560"/>
      <c r="P60" s="560"/>
      <c r="Q60" s="560"/>
      <c r="R60" s="560"/>
      <c r="S60" s="560"/>
      <c r="T60" s="560"/>
      <c r="U60" s="560"/>
      <c r="V60" s="560"/>
      <c r="W60" s="560"/>
      <c r="X60" s="560"/>
      <c r="Y60" s="560"/>
      <c r="Z60" s="560"/>
      <c r="AA60" s="560"/>
    </row>
  </sheetData>
  <mergeCells count="8">
    <mergeCell ref="AB4:AB6"/>
    <mergeCell ref="D5:O5"/>
    <mergeCell ref="P5:U5"/>
    <mergeCell ref="A4:A6"/>
    <mergeCell ref="B4:B6"/>
    <mergeCell ref="C4:C6"/>
    <mergeCell ref="D4:O4"/>
    <mergeCell ref="P4:U4"/>
  </mergeCells>
  <printOptions horizontalCentered="1"/>
  <pageMargins left="0.2" right="0.2" top="0.75" bottom="0.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zoomScale="80" zoomScaleNormal="80" workbookViewId="0">
      <pane xSplit="3" ySplit="7" topLeftCell="F8" activePane="bottomRight" state="frozen"/>
      <selection activeCell="Q5" sqref="Q5"/>
      <selection pane="topRight" activeCell="Q5" sqref="Q5"/>
      <selection pane="bottomLeft" activeCell="Q5" sqref="Q5"/>
      <selection pane="bottomRight" activeCell="Q5" sqref="Q5"/>
    </sheetView>
  </sheetViews>
  <sheetFormatPr defaultColWidth="9.28515625" defaultRowHeight="16.5" x14ac:dyDescent="0.25"/>
  <cols>
    <col min="1" max="1" width="5.42578125" style="422" customWidth="1"/>
    <col min="2" max="2" width="9.7109375" style="370" hidden="1" customWidth="1"/>
    <col min="3" max="3" width="14" style="370" customWidth="1"/>
    <col min="4" max="4" width="11.42578125" style="370" customWidth="1"/>
    <col min="5" max="5" width="6.85546875" style="370" hidden="1" customWidth="1"/>
    <col min="6" max="6" width="11.42578125" style="370" customWidth="1"/>
    <col min="7" max="8" width="6.85546875" style="370" hidden="1" customWidth="1"/>
    <col min="9" max="9" width="11.42578125" style="370" customWidth="1"/>
    <col min="10" max="11" width="6.85546875" style="370" hidden="1" customWidth="1"/>
    <col min="12" max="12" width="11.42578125" style="370" customWidth="1"/>
    <col min="13" max="14" width="6.85546875" style="370" hidden="1" customWidth="1"/>
    <col min="15" max="18" width="11.42578125" style="370" customWidth="1"/>
    <col min="19" max="21" width="10" style="370" customWidth="1"/>
    <col min="22" max="27" width="6.85546875" style="370" hidden="1" customWidth="1"/>
    <col min="28" max="28" width="10.85546875" style="370" hidden="1" customWidth="1"/>
    <col min="29" max="16384" width="9.28515625" style="370"/>
  </cols>
  <sheetData>
    <row r="1" spans="1:28" ht="34.5" customHeight="1" x14ac:dyDescent="0.25">
      <c r="A1" s="494" t="s">
        <v>121</v>
      </c>
      <c r="B1" s="494"/>
      <c r="C1" s="494"/>
      <c r="D1" s="494"/>
      <c r="E1" s="494"/>
      <c r="F1" s="494"/>
      <c r="G1" s="494"/>
      <c r="H1" s="494"/>
      <c r="I1" s="494"/>
      <c r="J1" s="494"/>
      <c r="K1" s="494"/>
      <c r="L1" s="494"/>
      <c r="M1" s="494"/>
      <c r="N1" s="494"/>
      <c r="O1" s="494"/>
    </row>
    <row r="2" spans="1:28" ht="4.5" customHeight="1" x14ac:dyDescent="0.25">
      <c r="A2" s="532"/>
      <c r="B2" s="532"/>
      <c r="C2" s="532"/>
      <c r="D2" s="532"/>
      <c r="E2" s="532"/>
      <c r="F2" s="532"/>
      <c r="G2" s="532"/>
      <c r="H2" s="532"/>
      <c r="I2" s="532"/>
      <c r="J2" s="532"/>
      <c r="K2" s="532"/>
      <c r="L2" s="532"/>
      <c r="P2" s="532"/>
      <c r="Q2" s="532"/>
      <c r="R2" s="532"/>
      <c r="S2" s="532"/>
      <c r="T2" s="532"/>
      <c r="U2" s="532"/>
      <c r="V2" s="532"/>
      <c r="W2" s="532"/>
      <c r="X2" s="532"/>
    </row>
    <row r="3" spans="1:28" ht="18" customHeight="1" x14ac:dyDescent="0.25">
      <c r="A3" s="496"/>
      <c r="B3" s="496"/>
      <c r="C3" s="496"/>
      <c r="D3" s="438"/>
      <c r="E3" s="438"/>
      <c r="O3" s="498"/>
      <c r="P3" s="438"/>
      <c r="Q3" s="438"/>
      <c r="R3" s="498" t="s">
        <v>120</v>
      </c>
    </row>
    <row r="4" spans="1:28" s="379" customFormat="1" ht="24" customHeight="1" x14ac:dyDescent="0.25">
      <c r="A4" s="781" t="s">
        <v>1</v>
      </c>
      <c r="B4" s="781" t="s">
        <v>2</v>
      </c>
      <c r="C4" s="781" t="s">
        <v>3</v>
      </c>
      <c r="D4" s="790" t="s">
        <v>4</v>
      </c>
      <c r="E4" s="791"/>
      <c r="F4" s="791"/>
      <c r="G4" s="791"/>
      <c r="H4" s="791"/>
      <c r="I4" s="791"/>
      <c r="J4" s="791"/>
      <c r="K4" s="791"/>
      <c r="L4" s="791"/>
      <c r="M4" s="791"/>
      <c r="N4" s="791"/>
      <c r="O4" s="792"/>
      <c r="P4" s="793" t="s">
        <v>5</v>
      </c>
      <c r="Q4" s="794"/>
      <c r="R4" s="794"/>
      <c r="S4" s="794"/>
      <c r="T4" s="794"/>
      <c r="U4" s="795"/>
      <c r="V4" s="501"/>
      <c r="W4" s="501"/>
      <c r="X4" s="501"/>
      <c r="Y4" s="501"/>
      <c r="Z4" s="501"/>
      <c r="AA4" s="502"/>
      <c r="AB4" s="781" t="s">
        <v>6</v>
      </c>
    </row>
    <row r="5" spans="1:28" s="379" customFormat="1" ht="24" customHeight="1" x14ac:dyDescent="0.25">
      <c r="A5" s="789"/>
      <c r="B5" s="789"/>
      <c r="C5" s="789"/>
      <c r="D5" s="790" t="s">
        <v>72</v>
      </c>
      <c r="E5" s="791"/>
      <c r="F5" s="791"/>
      <c r="G5" s="791"/>
      <c r="H5" s="791"/>
      <c r="I5" s="791"/>
      <c r="J5" s="791"/>
      <c r="K5" s="791"/>
      <c r="L5" s="791"/>
      <c r="M5" s="791"/>
      <c r="N5" s="791"/>
      <c r="O5" s="792"/>
      <c r="P5" s="793" t="s">
        <v>72</v>
      </c>
      <c r="Q5" s="794"/>
      <c r="R5" s="794"/>
      <c r="S5" s="794"/>
      <c r="T5" s="794"/>
      <c r="U5" s="795"/>
      <c r="V5" s="501"/>
      <c r="W5" s="501"/>
      <c r="X5" s="501"/>
      <c r="Y5" s="501"/>
      <c r="Z5" s="501"/>
      <c r="AA5" s="502"/>
      <c r="AB5" s="789"/>
    </row>
    <row r="6" spans="1:28" s="379" customFormat="1" ht="24" customHeight="1" x14ac:dyDescent="0.25">
      <c r="A6" s="782"/>
      <c r="B6" s="782"/>
      <c r="C6" s="782"/>
      <c r="D6" s="428">
        <v>1</v>
      </c>
      <c r="E6" s="428">
        <v>2</v>
      </c>
      <c r="F6" s="428">
        <v>3</v>
      </c>
      <c r="G6" s="428">
        <v>4</v>
      </c>
      <c r="H6" s="428">
        <v>5</v>
      </c>
      <c r="I6" s="428">
        <v>6</v>
      </c>
      <c r="J6" s="448">
        <v>7</v>
      </c>
      <c r="K6" s="427">
        <v>8</v>
      </c>
      <c r="L6" s="428">
        <v>9</v>
      </c>
      <c r="M6" s="448">
        <v>10</v>
      </c>
      <c r="N6" s="427">
        <v>11</v>
      </c>
      <c r="O6" s="428">
        <v>12</v>
      </c>
      <c r="P6" s="428">
        <v>1</v>
      </c>
      <c r="Q6" s="428">
        <v>2</v>
      </c>
      <c r="R6" s="428">
        <v>3</v>
      </c>
      <c r="S6" s="533">
        <v>4</v>
      </c>
      <c r="T6" s="428">
        <v>5</v>
      </c>
      <c r="U6" s="428">
        <v>6</v>
      </c>
      <c r="V6" s="448">
        <v>7</v>
      </c>
      <c r="W6" s="427">
        <v>8</v>
      </c>
      <c r="X6" s="428">
        <v>9</v>
      </c>
      <c r="Y6" s="448">
        <v>10</v>
      </c>
      <c r="Z6" s="427">
        <v>11</v>
      </c>
      <c r="AA6" s="428">
        <v>12</v>
      </c>
      <c r="AB6" s="782"/>
    </row>
    <row r="7" spans="1:28" ht="24" customHeight="1" x14ac:dyDescent="0.25">
      <c r="A7" s="383" t="s">
        <v>15</v>
      </c>
      <c r="B7" s="383" t="s">
        <v>16</v>
      </c>
      <c r="C7" s="383" t="s">
        <v>16</v>
      </c>
      <c r="D7" s="384" t="s">
        <v>146</v>
      </c>
      <c r="E7" s="387"/>
      <c r="F7" s="384" t="s">
        <v>147</v>
      </c>
      <c r="G7" s="387"/>
      <c r="H7" s="387"/>
      <c r="I7" s="384" t="s">
        <v>148</v>
      </c>
      <c r="J7" s="387"/>
      <c r="K7" s="387"/>
      <c r="L7" s="384" t="s">
        <v>150</v>
      </c>
      <c r="M7" s="387"/>
      <c r="N7" s="387"/>
      <c r="O7" s="384" t="s">
        <v>149</v>
      </c>
      <c r="P7" s="384" t="s">
        <v>151</v>
      </c>
      <c r="Q7" s="384" t="s">
        <v>152</v>
      </c>
      <c r="R7" s="384" t="s">
        <v>153</v>
      </c>
      <c r="S7" s="384" t="s">
        <v>154</v>
      </c>
      <c r="T7" s="384" t="s">
        <v>155</v>
      </c>
      <c r="U7" s="384" t="s">
        <v>156</v>
      </c>
      <c r="V7" s="386"/>
      <c r="W7" s="387"/>
      <c r="X7" s="387"/>
      <c r="Y7" s="386"/>
      <c r="Z7" s="387"/>
      <c r="AA7" s="387"/>
      <c r="AB7" s="387"/>
    </row>
    <row r="8" spans="1:28" ht="19.350000000000001" customHeight="1" x14ac:dyDescent="0.25">
      <c r="A8" s="504">
        <v>1</v>
      </c>
      <c r="B8" s="504" t="s">
        <v>19</v>
      </c>
      <c r="C8" s="505" t="s">
        <v>77</v>
      </c>
      <c r="D8" s="506">
        <v>51.2</v>
      </c>
      <c r="E8" s="506">
        <v>52.7</v>
      </c>
      <c r="F8" s="506">
        <v>50.2</v>
      </c>
      <c r="G8" s="506">
        <v>50.2</v>
      </c>
      <c r="H8" s="506">
        <v>52</v>
      </c>
      <c r="I8" s="508">
        <v>52.9</v>
      </c>
      <c r="J8" s="509">
        <v>49.8</v>
      </c>
      <c r="K8" s="506">
        <v>53</v>
      </c>
      <c r="L8" s="508">
        <v>52</v>
      </c>
      <c r="M8" s="534">
        <v>52.5</v>
      </c>
      <c r="N8" s="535">
        <v>52.2</v>
      </c>
      <c r="O8" s="536">
        <v>51.8</v>
      </c>
      <c r="P8" s="506">
        <v>53.4</v>
      </c>
      <c r="Q8" s="506">
        <v>51.6</v>
      </c>
      <c r="R8" s="508">
        <v>52.3</v>
      </c>
      <c r="S8" s="514">
        <v>54.5</v>
      </c>
      <c r="T8" s="515">
        <v>55.1</v>
      </c>
      <c r="U8" s="742">
        <v>53.9</v>
      </c>
      <c r="V8" s="514"/>
      <c r="W8" s="515"/>
      <c r="X8" s="360"/>
      <c r="Y8" s="537"/>
      <c r="Z8" s="538"/>
      <c r="AA8" s="539"/>
      <c r="AB8" s="360"/>
    </row>
    <row r="9" spans="1:28" ht="19.350000000000001" customHeight="1" x14ac:dyDescent="0.25">
      <c r="A9" s="518">
        <v>2</v>
      </c>
      <c r="B9" s="518" t="s">
        <v>21</v>
      </c>
      <c r="C9" s="519" t="s">
        <v>79</v>
      </c>
      <c r="D9" s="515">
        <v>48.3</v>
      </c>
      <c r="E9" s="515">
        <v>46.9</v>
      </c>
      <c r="F9" s="515">
        <v>44.9</v>
      </c>
      <c r="G9" s="515">
        <v>45.4</v>
      </c>
      <c r="H9" s="515">
        <v>46.4</v>
      </c>
      <c r="I9" s="360">
        <v>47.7</v>
      </c>
      <c r="J9" s="514">
        <v>48</v>
      </c>
      <c r="K9" s="515">
        <v>47</v>
      </c>
      <c r="L9" s="360">
        <v>46.2</v>
      </c>
      <c r="M9" s="537">
        <v>49.7</v>
      </c>
      <c r="N9" s="538">
        <v>50.2</v>
      </c>
      <c r="O9" s="540">
        <v>50.6</v>
      </c>
      <c r="P9" s="515">
        <v>51.8</v>
      </c>
      <c r="Q9" s="515">
        <v>51.7</v>
      </c>
      <c r="R9" s="360">
        <v>51</v>
      </c>
      <c r="S9" s="514">
        <v>53.7</v>
      </c>
      <c r="T9" s="515">
        <v>53.9</v>
      </c>
      <c r="U9" s="742">
        <v>52.5</v>
      </c>
      <c r="V9" s="514"/>
      <c r="W9" s="515"/>
      <c r="X9" s="360"/>
      <c r="Y9" s="537"/>
      <c r="Z9" s="538"/>
      <c r="AA9" s="540"/>
      <c r="AB9" s="360"/>
    </row>
    <row r="10" spans="1:28" ht="19.350000000000001" customHeight="1" x14ac:dyDescent="0.25">
      <c r="A10" s="518">
        <v>3</v>
      </c>
      <c r="B10" s="518" t="s">
        <v>23</v>
      </c>
      <c r="C10" s="520" t="s">
        <v>24</v>
      </c>
      <c r="D10" s="515">
        <v>45</v>
      </c>
      <c r="E10" s="515">
        <v>46.5</v>
      </c>
      <c r="F10" s="515">
        <v>48.3</v>
      </c>
      <c r="G10" s="515">
        <v>48.4</v>
      </c>
      <c r="H10" s="515">
        <v>48.3</v>
      </c>
      <c r="I10" s="360">
        <v>49</v>
      </c>
      <c r="J10" s="514">
        <v>49.1</v>
      </c>
      <c r="K10" s="515">
        <v>49.8</v>
      </c>
      <c r="L10" s="360">
        <v>49.5</v>
      </c>
      <c r="M10" s="537">
        <v>49.6</v>
      </c>
      <c r="N10" s="538">
        <v>48.2</v>
      </c>
      <c r="O10" s="540">
        <v>47</v>
      </c>
      <c r="P10" s="515">
        <v>49.1</v>
      </c>
      <c r="Q10" s="515">
        <v>50.9</v>
      </c>
      <c r="R10" s="360">
        <v>52.2</v>
      </c>
      <c r="S10" s="514">
        <v>51.4</v>
      </c>
      <c r="T10" s="515">
        <v>50.1</v>
      </c>
      <c r="U10" s="742">
        <v>50.3</v>
      </c>
      <c r="V10" s="514"/>
      <c r="W10" s="515"/>
      <c r="X10" s="360"/>
      <c r="Y10" s="537"/>
      <c r="Z10" s="538"/>
      <c r="AA10" s="540"/>
      <c r="AB10" s="360"/>
    </row>
    <row r="11" spans="1:28" ht="19.350000000000001" customHeight="1" x14ac:dyDescent="0.25">
      <c r="A11" s="518">
        <v>4</v>
      </c>
      <c r="B11" s="518" t="s">
        <v>25</v>
      </c>
      <c r="C11" s="520" t="s">
        <v>26</v>
      </c>
      <c r="D11" s="515">
        <v>51.2</v>
      </c>
      <c r="E11" s="515">
        <v>52.7</v>
      </c>
      <c r="F11" s="515">
        <v>48.5</v>
      </c>
      <c r="G11" s="515">
        <v>48.7</v>
      </c>
      <c r="H11" s="515">
        <v>49.8</v>
      </c>
      <c r="I11" s="360">
        <v>48.1</v>
      </c>
      <c r="J11" s="514">
        <v>48.2</v>
      </c>
      <c r="K11" s="515">
        <v>50.4</v>
      </c>
      <c r="L11" s="360">
        <v>48.2</v>
      </c>
      <c r="M11" s="537">
        <v>48.8</v>
      </c>
      <c r="N11" s="538">
        <v>47.8</v>
      </c>
      <c r="O11" s="540">
        <v>50.7</v>
      </c>
      <c r="P11" s="515">
        <v>51.2</v>
      </c>
      <c r="Q11" s="515">
        <v>50.1</v>
      </c>
      <c r="R11" s="360">
        <v>50</v>
      </c>
      <c r="S11" s="514">
        <v>52.8</v>
      </c>
      <c r="T11" s="515">
        <v>49.7</v>
      </c>
      <c r="U11" s="742">
        <v>51.2</v>
      </c>
      <c r="V11" s="514"/>
      <c r="W11" s="515"/>
      <c r="X11" s="360"/>
      <c r="Y11" s="537"/>
      <c r="Z11" s="538"/>
      <c r="AA11" s="540"/>
      <c r="AB11" s="360"/>
    </row>
    <row r="12" spans="1:28" ht="19.350000000000001" customHeight="1" x14ac:dyDescent="0.25">
      <c r="A12" s="518">
        <v>5</v>
      </c>
      <c r="B12" s="541" t="s">
        <v>27</v>
      </c>
      <c r="C12" s="520" t="s">
        <v>28</v>
      </c>
      <c r="D12" s="515">
        <v>48.3</v>
      </c>
      <c r="E12" s="515">
        <v>47.4</v>
      </c>
      <c r="F12" s="515">
        <v>46.6</v>
      </c>
      <c r="G12" s="515">
        <v>49.3</v>
      </c>
      <c r="H12" s="515">
        <v>49.2</v>
      </c>
      <c r="I12" s="360">
        <v>48.6</v>
      </c>
      <c r="J12" s="514">
        <v>49.8</v>
      </c>
      <c r="K12" s="515">
        <v>50.4</v>
      </c>
      <c r="L12" s="360">
        <v>49</v>
      </c>
      <c r="M12" s="537">
        <v>49.9</v>
      </c>
      <c r="N12" s="538">
        <v>50.6</v>
      </c>
      <c r="O12" s="540">
        <v>47.9</v>
      </c>
      <c r="P12" s="515">
        <v>48.1</v>
      </c>
      <c r="Q12" s="515">
        <v>50.6</v>
      </c>
      <c r="R12" s="360">
        <v>51.3</v>
      </c>
      <c r="S12" s="514">
        <v>52.1</v>
      </c>
      <c r="T12" s="515">
        <v>52.9</v>
      </c>
      <c r="U12" s="742">
        <v>52.2</v>
      </c>
      <c r="V12" s="514"/>
      <c r="W12" s="515"/>
      <c r="X12" s="360"/>
      <c r="Y12" s="537"/>
      <c r="Z12" s="538"/>
      <c r="AA12" s="540"/>
      <c r="AB12" s="360"/>
    </row>
    <row r="13" spans="1:28" ht="19.350000000000001" customHeight="1" x14ac:dyDescent="0.25">
      <c r="A13" s="518">
        <v>6</v>
      </c>
      <c r="B13" s="541" t="s">
        <v>29</v>
      </c>
      <c r="C13" s="520" t="s">
        <v>30</v>
      </c>
      <c r="D13" s="515">
        <v>45</v>
      </c>
      <c r="E13" s="515">
        <v>49.7</v>
      </c>
      <c r="F13" s="515">
        <v>49.5</v>
      </c>
      <c r="G13" s="515">
        <v>48.1</v>
      </c>
      <c r="H13" s="515">
        <v>50.5</v>
      </c>
      <c r="I13" s="360">
        <v>51.4</v>
      </c>
      <c r="J13" s="514">
        <v>51.9</v>
      </c>
      <c r="K13" s="515">
        <v>54.3</v>
      </c>
      <c r="L13" s="360">
        <v>51.5</v>
      </c>
      <c r="M13" s="537">
        <v>52.1</v>
      </c>
      <c r="N13" s="538">
        <v>51.5</v>
      </c>
      <c r="O13" s="540">
        <v>49.6</v>
      </c>
      <c r="P13" s="515">
        <v>49.2</v>
      </c>
      <c r="Q13" s="515">
        <v>50</v>
      </c>
      <c r="R13" s="360">
        <v>48.7</v>
      </c>
      <c r="S13" s="514">
        <v>51.7</v>
      </c>
      <c r="T13" s="515">
        <v>51.2</v>
      </c>
      <c r="U13" s="742">
        <v>49.7</v>
      </c>
      <c r="V13" s="514"/>
      <c r="W13" s="515"/>
      <c r="X13" s="360"/>
      <c r="Y13" s="537"/>
      <c r="Z13" s="538"/>
      <c r="AA13" s="540"/>
      <c r="AB13" s="360"/>
    </row>
    <row r="14" spans="1:28" ht="19.350000000000001" customHeight="1" x14ac:dyDescent="0.25">
      <c r="A14" s="518">
        <v>7</v>
      </c>
      <c r="B14" s="541" t="s">
        <v>35</v>
      </c>
      <c r="C14" s="520" t="s">
        <v>36</v>
      </c>
      <c r="D14" s="515">
        <v>45</v>
      </c>
      <c r="E14" s="515">
        <v>45.8</v>
      </c>
      <c r="F14" s="515">
        <v>48.4</v>
      </c>
      <c r="G14" s="515">
        <v>48.7</v>
      </c>
      <c r="H14" s="515">
        <v>49.4</v>
      </c>
      <c r="I14" s="360">
        <v>50.1</v>
      </c>
      <c r="J14" s="514">
        <v>48.9</v>
      </c>
      <c r="K14" s="515">
        <v>49.7</v>
      </c>
      <c r="L14" s="360">
        <v>48.5</v>
      </c>
      <c r="M14" s="537">
        <v>48.2</v>
      </c>
      <c r="N14" s="538">
        <v>48.7</v>
      </c>
      <c r="O14" s="540">
        <v>50</v>
      </c>
      <c r="P14" s="515">
        <v>51.5</v>
      </c>
      <c r="Q14" s="515">
        <v>53</v>
      </c>
      <c r="R14" s="360">
        <v>51.6</v>
      </c>
      <c r="S14" s="514">
        <v>55.1</v>
      </c>
      <c r="T14" s="515">
        <v>54.5</v>
      </c>
      <c r="U14" s="742">
        <v>54.8</v>
      </c>
      <c r="V14" s="514"/>
      <c r="W14" s="515"/>
      <c r="X14" s="360"/>
      <c r="Y14" s="537"/>
      <c r="Z14" s="538"/>
      <c r="AA14" s="540"/>
      <c r="AB14" s="360"/>
    </row>
    <row r="15" spans="1:28" ht="19.350000000000001" customHeight="1" x14ac:dyDescent="0.25">
      <c r="A15" s="518">
        <v>8</v>
      </c>
      <c r="B15" s="541" t="s">
        <v>37</v>
      </c>
      <c r="C15" s="520" t="s">
        <v>38</v>
      </c>
      <c r="D15" s="515">
        <v>46.3</v>
      </c>
      <c r="E15" s="515">
        <v>49.9</v>
      </c>
      <c r="F15" s="515">
        <v>49.1</v>
      </c>
      <c r="G15" s="515">
        <v>47.5</v>
      </c>
      <c r="H15" s="515">
        <v>47.7</v>
      </c>
      <c r="I15" s="360">
        <v>48.7</v>
      </c>
      <c r="J15" s="514">
        <v>48</v>
      </c>
      <c r="K15" s="515">
        <v>48.3</v>
      </c>
      <c r="L15" s="360">
        <v>50.7</v>
      </c>
      <c r="M15" s="537">
        <v>49.4</v>
      </c>
      <c r="N15" s="538">
        <v>49.4</v>
      </c>
      <c r="O15" s="540">
        <v>50.1</v>
      </c>
      <c r="P15" s="515">
        <v>51.2</v>
      </c>
      <c r="Q15" s="515">
        <v>51.1</v>
      </c>
      <c r="R15" s="360">
        <v>52.6</v>
      </c>
      <c r="S15" s="514">
        <v>53.6</v>
      </c>
      <c r="T15" s="515">
        <v>54.8</v>
      </c>
      <c r="U15" s="742">
        <v>52.1</v>
      </c>
      <c r="V15" s="514"/>
      <c r="W15" s="515"/>
      <c r="X15" s="360"/>
      <c r="Y15" s="537"/>
      <c r="Z15" s="538"/>
      <c r="AA15" s="540"/>
      <c r="AB15" s="360"/>
    </row>
    <row r="16" spans="1:28" ht="19.350000000000001" customHeight="1" x14ac:dyDescent="0.25">
      <c r="A16" s="518">
        <v>9</v>
      </c>
      <c r="B16" s="541" t="s">
        <v>31</v>
      </c>
      <c r="C16" s="542" t="s">
        <v>32</v>
      </c>
      <c r="D16" s="515">
        <v>50.9</v>
      </c>
      <c r="E16" s="515">
        <v>50.8</v>
      </c>
      <c r="F16" s="515">
        <v>51.2</v>
      </c>
      <c r="G16" s="515">
        <v>50.4</v>
      </c>
      <c r="H16" s="515">
        <v>48.3</v>
      </c>
      <c r="I16" s="360">
        <v>50.4</v>
      </c>
      <c r="J16" s="514">
        <v>49.5</v>
      </c>
      <c r="K16" s="515">
        <v>50.5</v>
      </c>
      <c r="L16" s="360">
        <v>51.2</v>
      </c>
      <c r="M16" s="537">
        <v>50.6</v>
      </c>
      <c r="N16" s="538">
        <v>49.9</v>
      </c>
      <c r="O16" s="540">
        <v>50.1</v>
      </c>
      <c r="P16" s="515">
        <v>50.3</v>
      </c>
      <c r="Q16" s="515">
        <v>52.1</v>
      </c>
      <c r="R16" s="360">
        <v>50.8</v>
      </c>
      <c r="S16" s="514">
        <v>52.2</v>
      </c>
      <c r="T16" s="515">
        <v>51.8</v>
      </c>
      <c r="U16" s="742">
        <v>51.7</v>
      </c>
      <c r="V16" s="514"/>
      <c r="W16" s="515"/>
      <c r="X16" s="360"/>
      <c r="Y16" s="537"/>
      <c r="Z16" s="538"/>
      <c r="AA16" s="540"/>
      <c r="AB16" s="360"/>
    </row>
    <row r="17" spans="1:28" ht="19.350000000000001" customHeight="1" x14ac:dyDescent="0.25">
      <c r="A17" s="518">
        <v>10</v>
      </c>
      <c r="B17" s="541" t="s">
        <v>41</v>
      </c>
      <c r="C17" s="542" t="s">
        <v>42</v>
      </c>
      <c r="D17" s="515">
        <v>48.7</v>
      </c>
      <c r="E17" s="515">
        <v>53.6</v>
      </c>
      <c r="F17" s="515">
        <v>52.4</v>
      </c>
      <c r="G17" s="515">
        <v>46.7</v>
      </c>
      <c r="H17" s="515">
        <v>47.4</v>
      </c>
      <c r="I17" s="360">
        <v>46.9</v>
      </c>
      <c r="J17" s="514">
        <v>49.2</v>
      </c>
      <c r="K17" s="515">
        <v>51.5</v>
      </c>
      <c r="L17" s="360">
        <v>50.4</v>
      </c>
      <c r="M17" s="537">
        <v>51.2</v>
      </c>
      <c r="N17" s="538">
        <v>53.3</v>
      </c>
      <c r="O17" s="540">
        <v>51.2</v>
      </c>
      <c r="P17" s="515">
        <v>52.6</v>
      </c>
      <c r="Q17" s="515">
        <v>53.8</v>
      </c>
      <c r="R17" s="360">
        <v>50.1</v>
      </c>
      <c r="S17" s="514">
        <v>49.1</v>
      </c>
      <c r="T17" s="515">
        <v>50</v>
      </c>
      <c r="U17" s="742">
        <v>46.9</v>
      </c>
      <c r="V17" s="514"/>
      <c r="W17" s="515"/>
      <c r="X17" s="360"/>
      <c r="Y17" s="537"/>
      <c r="Z17" s="538"/>
      <c r="AA17" s="540"/>
      <c r="AB17" s="360"/>
    </row>
    <row r="18" spans="1:28" ht="19.350000000000001" customHeight="1" x14ac:dyDescent="0.25">
      <c r="A18" s="518">
        <v>11</v>
      </c>
      <c r="B18" s="541" t="s">
        <v>45</v>
      </c>
      <c r="C18" s="542" t="s">
        <v>46</v>
      </c>
      <c r="D18" s="515">
        <v>50.3</v>
      </c>
      <c r="E18" s="515">
        <v>49.7</v>
      </c>
      <c r="F18" s="515">
        <v>48.8</v>
      </c>
      <c r="G18" s="515">
        <v>48.6</v>
      </c>
      <c r="H18" s="515">
        <v>48.8</v>
      </c>
      <c r="I18" s="360">
        <v>49.3</v>
      </c>
      <c r="J18" s="514">
        <v>49.7</v>
      </c>
      <c r="K18" s="515">
        <v>49.9</v>
      </c>
      <c r="L18" s="360">
        <v>49.8</v>
      </c>
      <c r="M18" s="537">
        <v>49.5</v>
      </c>
      <c r="N18" s="538">
        <v>50.1</v>
      </c>
      <c r="O18" s="540">
        <v>50.1</v>
      </c>
      <c r="P18" s="515">
        <v>50.2</v>
      </c>
      <c r="Q18" s="515">
        <v>49.3</v>
      </c>
      <c r="R18" s="360">
        <v>50.7</v>
      </c>
      <c r="S18" s="514">
        <v>51.6</v>
      </c>
      <c r="T18" s="515">
        <v>49</v>
      </c>
      <c r="U18" s="742">
        <v>50.7</v>
      </c>
      <c r="V18" s="514"/>
      <c r="W18" s="515"/>
      <c r="X18" s="360"/>
      <c r="Y18" s="537"/>
      <c r="Z18" s="538"/>
      <c r="AA18" s="540"/>
      <c r="AB18" s="360"/>
    </row>
    <row r="19" spans="1:28" ht="19.350000000000001" customHeight="1" x14ac:dyDescent="0.25">
      <c r="A19" s="518">
        <v>12</v>
      </c>
      <c r="B19" s="541" t="s">
        <v>122</v>
      </c>
      <c r="C19" s="542" t="s">
        <v>123</v>
      </c>
      <c r="D19" s="515">
        <v>47.4</v>
      </c>
      <c r="E19" s="515">
        <v>48.5</v>
      </c>
      <c r="F19" s="515">
        <v>49.8</v>
      </c>
      <c r="G19" s="515">
        <v>45.4</v>
      </c>
      <c r="H19" s="515">
        <v>47.6</v>
      </c>
      <c r="I19" s="360">
        <v>49</v>
      </c>
      <c r="J19" s="514">
        <v>49.5</v>
      </c>
      <c r="K19" s="515">
        <v>50.4</v>
      </c>
      <c r="L19" s="360">
        <v>53.1</v>
      </c>
      <c r="M19" s="537">
        <v>51.5</v>
      </c>
      <c r="N19" s="538">
        <v>51.4</v>
      </c>
      <c r="O19" s="540">
        <v>50.6</v>
      </c>
      <c r="P19" s="515">
        <v>50.9</v>
      </c>
      <c r="Q19" s="515">
        <v>51.5</v>
      </c>
      <c r="R19" s="360">
        <v>51.5</v>
      </c>
      <c r="S19" s="514">
        <v>50.9</v>
      </c>
      <c r="T19" s="515">
        <v>49.3</v>
      </c>
      <c r="U19" s="742">
        <v>47.4</v>
      </c>
      <c r="V19" s="514"/>
      <c r="W19" s="515"/>
      <c r="X19" s="360"/>
      <c r="Y19" s="537"/>
      <c r="Z19" s="538"/>
      <c r="AA19" s="540"/>
      <c r="AB19" s="360"/>
    </row>
    <row r="20" spans="1:28" ht="19.350000000000001" customHeight="1" x14ac:dyDescent="0.25">
      <c r="A20" s="518">
        <v>13</v>
      </c>
      <c r="B20" s="541" t="s">
        <v>51</v>
      </c>
      <c r="C20" s="542" t="s">
        <v>124</v>
      </c>
      <c r="D20" s="515">
        <v>51.9</v>
      </c>
      <c r="E20" s="515">
        <v>51</v>
      </c>
      <c r="F20" s="515">
        <v>49.4</v>
      </c>
      <c r="G20" s="515">
        <v>53</v>
      </c>
      <c r="H20" s="515">
        <v>50.1</v>
      </c>
      <c r="I20" s="360">
        <v>50.7</v>
      </c>
      <c r="J20" s="514">
        <v>50.9</v>
      </c>
      <c r="K20" s="515">
        <v>50.8</v>
      </c>
      <c r="L20" s="360">
        <v>49.9</v>
      </c>
      <c r="M20" s="537">
        <v>50.1</v>
      </c>
      <c r="N20" s="538">
        <v>47.4</v>
      </c>
      <c r="O20" s="540">
        <v>50.2</v>
      </c>
      <c r="P20" s="515">
        <v>52.9</v>
      </c>
      <c r="Q20" s="515">
        <v>54.6</v>
      </c>
      <c r="R20" s="360">
        <v>51.3</v>
      </c>
      <c r="S20" s="514">
        <v>48.3</v>
      </c>
      <c r="T20" s="515">
        <v>50.8</v>
      </c>
      <c r="U20" s="742">
        <v>50.9</v>
      </c>
      <c r="V20" s="514"/>
      <c r="W20" s="515"/>
      <c r="X20" s="360"/>
      <c r="Y20" s="537"/>
      <c r="Z20" s="538"/>
      <c r="AA20" s="540"/>
      <c r="AB20" s="360"/>
    </row>
    <row r="21" spans="1:28" ht="19.350000000000001" customHeight="1" x14ac:dyDescent="0.25">
      <c r="A21" s="518">
        <v>14</v>
      </c>
      <c r="B21" s="541" t="s">
        <v>43</v>
      </c>
      <c r="C21" s="542" t="s">
        <v>44</v>
      </c>
      <c r="D21" s="515">
        <v>48.7</v>
      </c>
      <c r="E21" s="515">
        <v>50.6</v>
      </c>
      <c r="F21" s="515">
        <v>49.9</v>
      </c>
      <c r="G21" s="515">
        <v>49.5</v>
      </c>
      <c r="H21" s="515">
        <v>51.2</v>
      </c>
      <c r="I21" s="360">
        <v>51.7</v>
      </c>
      <c r="J21" s="514">
        <v>51.9</v>
      </c>
      <c r="K21" s="515">
        <v>52.7</v>
      </c>
      <c r="L21" s="360">
        <v>54.6</v>
      </c>
      <c r="M21" s="537">
        <v>56.6</v>
      </c>
      <c r="N21" s="538">
        <v>56.8</v>
      </c>
      <c r="O21" s="540">
        <v>57.4</v>
      </c>
      <c r="P21" s="515">
        <v>52.7</v>
      </c>
      <c r="Q21" s="515">
        <v>53.5</v>
      </c>
      <c r="R21" s="360">
        <v>54.1</v>
      </c>
      <c r="S21" s="514">
        <v>52.7</v>
      </c>
      <c r="T21" s="515">
        <v>52.6</v>
      </c>
      <c r="U21" s="742">
        <v>53.6</v>
      </c>
      <c r="V21" s="514"/>
      <c r="W21" s="515"/>
      <c r="X21" s="360"/>
      <c r="Y21" s="537"/>
      <c r="Z21" s="538"/>
      <c r="AA21" s="540"/>
      <c r="AB21" s="360"/>
    </row>
    <row r="22" spans="1:28" ht="19.350000000000001" customHeight="1" x14ac:dyDescent="0.25">
      <c r="A22" s="518">
        <v>15</v>
      </c>
      <c r="B22" s="541" t="s">
        <v>47</v>
      </c>
      <c r="C22" s="542" t="s">
        <v>56</v>
      </c>
      <c r="D22" s="515">
        <v>47.4</v>
      </c>
      <c r="E22" s="515">
        <v>50.7</v>
      </c>
      <c r="F22" s="515">
        <v>50.6</v>
      </c>
      <c r="G22" s="515">
        <v>49.6</v>
      </c>
      <c r="H22" s="515">
        <v>49.7</v>
      </c>
      <c r="I22" s="360">
        <v>50</v>
      </c>
      <c r="J22" s="514">
        <v>49.9</v>
      </c>
      <c r="K22" s="515">
        <v>50</v>
      </c>
      <c r="L22" s="360">
        <v>50.1</v>
      </c>
      <c r="M22" s="537">
        <v>50</v>
      </c>
      <c r="N22" s="538">
        <v>50.2</v>
      </c>
      <c r="O22" s="540">
        <v>50.3</v>
      </c>
      <c r="P22" s="515">
        <v>50.5</v>
      </c>
      <c r="Q22" s="515">
        <v>50.6</v>
      </c>
      <c r="R22" s="360">
        <v>50.5</v>
      </c>
      <c r="S22" s="514">
        <v>50.7</v>
      </c>
      <c r="T22" s="515">
        <v>51</v>
      </c>
      <c r="U22" s="742"/>
      <c r="V22" s="514"/>
      <c r="W22" s="515"/>
      <c r="X22" s="360"/>
      <c r="Y22" s="537"/>
      <c r="Z22" s="538"/>
      <c r="AA22" s="540"/>
      <c r="AB22" s="360"/>
    </row>
    <row r="23" spans="1:28" ht="19.350000000000001" customHeight="1" x14ac:dyDescent="0.25">
      <c r="A23" s="524">
        <v>16</v>
      </c>
      <c r="B23" s="543" t="s">
        <v>125</v>
      </c>
      <c r="C23" s="525" t="s">
        <v>126</v>
      </c>
      <c r="D23" s="526">
        <v>52.3</v>
      </c>
      <c r="E23" s="526">
        <v>49.2</v>
      </c>
      <c r="F23" s="526">
        <v>50.5</v>
      </c>
      <c r="G23" s="526">
        <v>45.6</v>
      </c>
      <c r="H23" s="526">
        <v>49.8</v>
      </c>
      <c r="I23" s="367">
        <v>48.9</v>
      </c>
      <c r="J23" s="528">
        <v>52.4</v>
      </c>
      <c r="K23" s="526">
        <v>50.4</v>
      </c>
      <c r="L23" s="367">
        <v>50.4</v>
      </c>
      <c r="M23" s="544">
        <v>54.5</v>
      </c>
      <c r="N23" s="545">
        <v>53.8</v>
      </c>
      <c r="O23" s="546">
        <v>53</v>
      </c>
      <c r="P23" s="526">
        <v>52.5</v>
      </c>
      <c r="Q23" s="526">
        <v>54.3</v>
      </c>
      <c r="R23" s="367">
        <v>51.2</v>
      </c>
      <c r="S23" s="528">
        <v>50.5</v>
      </c>
      <c r="T23" s="526">
        <v>52.8</v>
      </c>
      <c r="U23" s="744">
        <v>51.8</v>
      </c>
      <c r="V23" s="528"/>
      <c r="W23" s="526"/>
      <c r="X23" s="367"/>
      <c r="Y23" s="544"/>
      <c r="Z23" s="545"/>
      <c r="AA23" s="546"/>
      <c r="AB23" s="367"/>
    </row>
    <row r="24" spans="1:28" ht="19.350000000000001" hidden="1" customHeight="1" x14ac:dyDescent="0.25">
      <c r="A24" s="399"/>
      <c r="B24" s="519"/>
      <c r="C24" s="547"/>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8"/>
    </row>
    <row r="25" spans="1:28" ht="19.350000000000001" hidden="1" customHeight="1" x14ac:dyDescent="0.25">
      <c r="A25" s="399"/>
      <c r="B25" s="519"/>
      <c r="C25" s="547"/>
      <c r="D25" s="515"/>
      <c r="E25" s="515"/>
      <c r="F25" s="515"/>
      <c r="G25" s="515"/>
      <c r="H25" s="515"/>
      <c r="I25" s="515"/>
      <c r="J25" s="515"/>
      <c r="K25" s="515"/>
      <c r="L25" s="515"/>
      <c r="M25" s="515"/>
      <c r="N25" s="515"/>
      <c r="O25" s="515"/>
      <c r="P25" s="515"/>
      <c r="Q25" s="515"/>
      <c r="R25" s="515"/>
      <c r="S25" s="515"/>
      <c r="T25" s="515"/>
      <c r="U25" s="515"/>
      <c r="V25" s="515"/>
      <c r="W25" s="515"/>
      <c r="X25" s="515"/>
      <c r="Y25" s="515"/>
      <c r="Z25" s="515"/>
      <c r="AA25" s="515"/>
      <c r="AB25" s="360"/>
    </row>
    <row r="26" spans="1:28" ht="19.350000000000001" hidden="1" customHeight="1" x14ac:dyDescent="0.25">
      <c r="A26" s="399"/>
      <c r="B26" s="519"/>
      <c r="C26" s="547"/>
      <c r="D26" s="515"/>
      <c r="E26" s="515"/>
      <c r="F26" s="515"/>
      <c r="G26" s="515"/>
      <c r="H26" s="515"/>
      <c r="I26" s="515"/>
      <c r="J26" s="515"/>
      <c r="K26" s="515"/>
      <c r="L26" s="515"/>
      <c r="M26" s="515"/>
      <c r="N26" s="515"/>
      <c r="O26" s="515"/>
      <c r="P26" s="515"/>
      <c r="Q26" s="515"/>
      <c r="R26" s="515"/>
      <c r="S26" s="515"/>
      <c r="T26" s="515"/>
      <c r="U26" s="515"/>
      <c r="V26" s="515"/>
      <c r="W26" s="515"/>
      <c r="X26" s="515"/>
      <c r="Y26" s="515"/>
      <c r="Z26" s="515"/>
      <c r="AA26" s="515"/>
      <c r="AB26" s="360"/>
    </row>
    <row r="27" spans="1:28" ht="19.350000000000001" hidden="1" customHeight="1" x14ac:dyDescent="0.25">
      <c r="A27" s="399"/>
      <c r="B27" s="519"/>
      <c r="C27" s="547"/>
      <c r="D27" s="515"/>
      <c r="E27" s="515"/>
      <c r="F27" s="515"/>
      <c r="G27" s="515"/>
      <c r="H27" s="515"/>
      <c r="I27" s="515"/>
      <c r="J27" s="515"/>
      <c r="K27" s="515"/>
      <c r="L27" s="515"/>
      <c r="M27" s="515"/>
      <c r="N27" s="515"/>
      <c r="O27" s="515"/>
      <c r="P27" s="515"/>
      <c r="Q27" s="515"/>
      <c r="R27" s="515"/>
      <c r="S27" s="515"/>
      <c r="T27" s="515"/>
      <c r="U27" s="515"/>
      <c r="V27" s="515"/>
      <c r="W27" s="515"/>
      <c r="X27" s="515"/>
      <c r="Y27" s="515"/>
      <c r="Z27" s="515"/>
      <c r="AA27" s="515"/>
      <c r="AB27" s="360"/>
    </row>
    <row r="28" spans="1:28" ht="19.350000000000001" hidden="1" customHeight="1" x14ac:dyDescent="0.25">
      <c r="A28" s="399"/>
      <c r="B28" s="519"/>
      <c r="C28" s="547"/>
      <c r="D28" s="515"/>
      <c r="E28" s="515"/>
      <c r="F28" s="515"/>
      <c r="G28" s="515"/>
      <c r="H28" s="515"/>
      <c r="I28" s="515"/>
      <c r="J28" s="515"/>
      <c r="K28" s="515"/>
      <c r="L28" s="515"/>
      <c r="M28" s="515"/>
      <c r="N28" s="515"/>
      <c r="O28" s="515"/>
      <c r="P28" s="515"/>
      <c r="Q28" s="515"/>
      <c r="R28" s="515"/>
      <c r="S28" s="515"/>
      <c r="T28" s="515"/>
      <c r="U28" s="515"/>
      <c r="V28" s="515"/>
      <c r="W28" s="515"/>
      <c r="X28" s="515"/>
      <c r="Y28" s="515"/>
      <c r="Z28" s="515"/>
      <c r="AA28" s="515"/>
      <c r="AB28" s="360"/>
    </row>
    <row r="29" spans="1:28" ht="19.350000000000001" hidden="1" customHeight="1" x14ac:dyDescent="0.25">
      <c r="A29" s="399"/>
      <c r="B29" s="519"/>
      <c r="C29" s="547"/>
      <c r="D29" s="515"/>
      <c r="E29" s="515"/>
      <c r="F29" s="515"/>
      <c r="G29" s="515"/>
      <c r="H29" s="515"/>
      <c r="I29" s="515"/>
      <c r="J29" s="515"/>
      <c r="K29" s="515"/>
      <c r="L29" s="515"/>
      <c r="M29" s="515"/>
      <c r="N29" s="515"/>
      <c r="O29" s="515"/>
      <c r="P29" s="515"/>
      <c r="Q29" s="515"/>
      <c r="R29" s="515"/>
      <c r="S29" s="515"/>
      <c r="T29" s="515"/>
      <c r="U29" s="515"/>
      <c r="V29" s="515"/>
      <c r="W29" s="515"/>
      <c r="X29" s="515"/>
      <c r="Y29" s="515"/>
      <c r="Z29" s="515"/>
      <c r="AA29" s="515"/>
      <c r="AB29" s="360"/>
    </row>
    <row r="30" spans="1:28" ht="19.350000000000001" hidden="1" customHeight="1" x14ac:dyDescent="0.25">
      <c r="A30" s="399"/>
      <c r="B30" s="519"/>
      <c r="C30" s="547"/>
      <c r="D30" s="515"/>
      <c r="E30" s="515"/>
      <c r="F30" s="515"/>
      <c r="G30" s="515"/>
      <c r="H30" s="515"/>
      <c r="I30" s="515"/>
      <c r="J30" s="515"/>
      <c r="K30" s="515"/>
      <c r="L30" s="515"/>
      <c r="M30" s="515"/>
      <c r="N30" s="515"/>
      <c r="O30" s="515"/>
      <c r="P30" s="515"/>
      <c r="Q30" s="515"/>
      <c r="R30" s="515"/>
      <c r="S30" s="515"/>
      <c r="T30" s="515"/>
      <c r="U30" s="515"/>
      <c r="V30" s="515"/>
      <c r="W30" s="515"/>
      <c r="X30" s="515"/>
      <c r="Y30" s="515"/>
      <c r="Z30" s="515"/>
      <c r="AA30" s="515"/>
      <c r="AB30" s="360"/>
    </row>
    <row r="31" spans="1:28" ht="19.350000000000001" hidden="1" customHeight="1" x14ac:dyDescent="0.25">
      <c r="A31" s="399"/>
      <c r="B31" s="519"/>
      <c r="C31" s="547"/>
      <c r="D31" s="515"/>
      <c r="E31" s="515"/>
      <c r="F31" s="515"/>
      <c r="G31" s="515"/>
      <c r="H31" s="515"/>
      <c r="I31" s="515"/>
      <c r="J31" s="515"/>
      <c r="K31" s="515"/>
      <c r="L31" s="515"/>
      <c r="M31" s="515"/>
      <c r="N31" s="515"/>
      <c r="O31" s="515"/>
      <c r="P31" s="515"/>
      <c r="Q31" s="515"/>
      <c r="R31" s="515"/>
      <c r="S31" s="515"/>
      <c r="T31" s="515"/>
      <c r="U31" s="515"/>
      <c r="V31" s="515"/>
      <c r="W31" s="515"/>
      <c r="X31" s="515"/>
      <c r="Y31" s="515"/>
      <c r="Z31" s="515"/>
      <c r="AA31" s="515"/>
      <c r="AB31" s="360"/>
    </row>
    <row r="32" spans="1:28" ht="19.350000000000001" hidden="1" customHeight="1" x14ac:dyDescent="0.25">
      <c r="A32" s="399"/>
      <c r="B32" s="519"/>
      <c r="C32" s="547"/>
      <c r="D32" s="515"/>
      <c r="E32" s="515"/>
      <c r="F32" s="515"/>
      <c r="G32" s="515"/>
      <c r="H32" s="515"/>
      <c r="I32" s="515"/>
      <c r="J32" s="515"/>
      <c r="K32" s="515"/>
      <c r="L32" s="515"/>
      <c r="M32" s="515"/>
      <c r="N32" s="515"/>
      <c r="O32" s="515"/>
      <c r="P32" s="515"/>
      <c r="Q32" s="515"/>
      <c r="R32" s="515"/>
      <c r="S32" s="515"/>
      <c r="T32" s="515"/>
      <c r="U32" s="515"/>
      <c r="V32" s="515"/>
      <c r="W32" s="515"/>
      <c r="X32" s="515"/>
      <c r="Y32" s="515"/>
      <c r="Z32" s="515"/>
      <c r="AA32" s="515"/>
      <c r="AB32" s="360"/>
    </row>
    <row r="33" spans="1:28" ht="19.350000000000001" hidden="1" customHeight="1" x14ac:dyDescent="0.25">
      <c r="A33" s="399"/>
      <c r="B33" s="519"/>
      <c r="C33" s="547"/>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360"/>
    </row>
    <row r="34" spans="1:28" ht="19.350000000000001" hidden="1" customHeight="1" x14ac:dyDescent="0.25">
      <c r="A34" s="399"/>
      <c r="B34" s="519"/>
      <c r="C34" s="547"/>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360"/>
    </row>
    <row r="35" spans="1:28" ht="19.350000000000001" hidden="1" customHeight="1" x14ac:dyDescent="0.25">
      <c r="A35" s="399"/>
      <c r="B35" s="519"/>
      <c r="C35" s="547"/>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360"/>
    </row>
    <row r="36" spans="1:28" ht="19.350000000000001" hidden="1" customHeight="1" x14ac:dyDescent="0.25">
      <c r="A36" s="399"/>
      <c r="B36" s="519"/>
      <c r="C36" s="547"/>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360"/>
    </row>
    <row r="37" spans="1:28" ht="19.350000000000001" hidden="1" customHeight="1" x14ac:dyDescent="0.25">
      <c r="A37" s="399"/>
      <c r="B37" s="519"/>
      <c r="C37" s="547"/>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360"/>
    </row>
    <row r="38" spans="1:28" ht="19.350000000000001" hidden="1" customHeight="1" x14ac:dyDescent="0.25">
      <c r="A38" s="399"/>
      <c r="B38" s="519"/>
      <c r="C38" s="547"/>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360"/>
    </row>
    <row r="39" spans="1:28" ht="19.350000000000001" hidden="1" customHeight="1" x14ac:dyDescent="0.25">
      <c r="A39" s="399"/>
      <c r="B39" s="519"/>
      <c r="C39" s="547"/>
      <c r="D39" s="515"/>
      <c r="E39" s="515"/>
      <c r="F39" s="515"/>
      <c r="G39" s="515"/>
      <c r="H39" s="515"/>
      <c r="I39" s="515"/>
      <c r="J39" s="515"/>
      <c r="K39" s="515"/>
      <c r="L39" s="515"/>
      <c r="M39" s="515"/>
      <c r="N39" s="515"/>
      <c r="O39" s="515"/>
      <c r="P39" s="515"/>
      <c r="Q39" s="515"/>
      <c r="R39" s="515"/>
      <c r="S39" s="515"/>
      <c r="T39" s="515"/>
      <c r="U39" s="515"/>
      <c r="V39" s="515"/>
      <c r="W39" s="515"/>
      <c r="X39" s="515"/>
      <c r="Y39" s="515"/>
      <c r="Z39" s="515"/>
      <c r="AA39" s="515"/>
      <c r="AB39" s="360"/>
    </row>
    <row r="40" spans="1:28" ht="19.350000000000001" hidden="1" customHeight="1" x14ac:dyDescent="0.25">
      <c r="A40" s="399"/>
      <c r="B40" s="519"/>
      <c r="C40" s="547"/>
      <c r="D40" s="515"/>
      <c r="E40" s="515"/>
      <c r="F40" s="515"/>
      <c r="G40" s="515"/>
      <c r="H40" s="515"/>
      <c r="I40" s="515"/>
      <c r="J40" s="515"/>
      <c r="K40" s="515"/>
      <c r="L40" s="515"/>
      <c r="M40" s="515"/>
      <c r="N40" s="515"/>
      <c r="O40" s="515"/>
      <c r="P40" s="515"/>
      <c r="Q40" s="515"/>
      <c r="R40" s="515"/>
      <c r="S40" s="515"/>
      <c r="T40" s="515"/>
      <c r="U40" s="515"/>
      <c r="V40" s="515"/>
      <c r="W40" s="515"/>
      <c r="X40" s="515"/>
      <c r="Y40" s="515"/>
      <c r="Z40" s="515"/>
      <c r="AA40" s="515"/>
      <c r="AB40" s="360"/>
    </row>
    <row r="41" spans="1:28" ht="19.350000000000001" hidden="1" customHeight="1" x14ac:dyDescent="0.25">
      <c r="A41" s="399"/>
      <c r="B41" s="519"/>
      <c r="C41" s="547"/>
      <c r="D41" s="515"/>
      <c r="E41" s="515"/>
      <c r="F41" s="515"/>
      <c r="G41" s="515"/>
      <c r="H41" s="515"/>
      <c r="I41" s="515"/>
      <c r="J41" s="515"/>
      <c r="K41" s="515"/>
      <c r="L41" s="515"/>
      <c r="M41" s="515"/>
      <c r="N41" s="515"/>
      <c r="O41" s="515"/>
      <c r="P41" s="515"/>
      <c r="Q41" s="515"/>
      <c r="R41" s="515"/>
      <c r="S41" s="515"/>
      <c r="T41" s="515"/>
      <c r="U41" s="515"/>
      <c r="V41" s="515"/>
      <c r="W41" s="515"/>
      <c r="X41" s="515"/>
      <c r="Y41" s="515"/>
      <c r="Z41" s="515"/>
      <c r="AA41" s="515"/>
      <c r="AB41" s="360"/>
    </row>
    <row r="42" spans="1:28" ht="19.350000000000001" hidden="1" customHeight="1" x14ac:dyDescent="0.25">
      <c r="A42" s="399"/>
      <c r="B42" s="519"/>
      <c r="C42" s="547"/>
      <c r="D42" s="515"/>
      <c r="E42" s="515"/>
      <c r="F42" s="515"/>
      <c r="G42" s="515"/>
      <c r="H42" s="515"/>
      <c r="I42" s="515"/>
      <c r="J42" s="515"/>
      <c r="K42" s="515"/>
      <c r="L42" s="515"/>
      <c r="M42" s="515"/>
      <c r="N42" s="515"/>
      <c r="O42" s="515"/>
      <c r="P42" s="515"/>
      <c r="Q42" s="515"/>
      <c r="R42" s="515"/>
      <c r="S42" s="515"/>
      <c r="T42" s="515"/>
      <c r="U42" s="515"/>
      <c r="V42" s="515"/>
      <c r="W42" s="515"/>
      <c r="X42" s="515"/>
      <c r="Y42" s="515"/>
      <c r="Z42" s="515"/>
      <c r="AA42" s="515"/>
      <c r="AB42" s="360"/>
    </row>
    <row r="43" spans="1:28" ht="19.350000000000001" hidden="1" customHeight="1" x14ac:dyDescent="0.25">
      <c r="A43" s="399"/>
      <c r="B43" s="519"/>
      <c r="C43" s="547"/>
      <c r="D43" s="515"/>
      <c r="E43" s="515"/>
      <c r="F43" s="515"/>
      <c r="G43" s="515"/>
      <c r="H43" s="515"/>
      <c r="I43" s="515"/>
      <c r="J43" s="515"/>
      <c r="K43" s="515"/>
      <c r="L43" s="515"/>
      <c r="M43" s="515"/>
      <c r="N43" s="515"/>
      <c r="O43" s="515"/>
      <c r="P43" s="515"/>
      <c r="Q43" s="515"/>
      <c r="R43" s="515"/>
      <c r="S43" s="515"/>
      <c r="T43" s="515"/>
      <c r="U43" s="515"/>
      <c r="V43" s="515"/>
      <c r="W43" s="515"/>
      <c r="X43" s="515"/>
      <c r="Y43" s="515"/>
      <c r="Z43" s="515"/>
      <c r="AA43" s="515"/>
      <c r="AB43" s="360"/>
    </row>
    <row r="44" spans="1:28" ht="19.350000000000001" hidden="1" customHeight="1" x14ac:dyDescent="0.25">
      <c r="A44" s="399"/>
      <c r="B44" s="519"/>
      <c r="C44" s="547"/>
      <c r="D44" s="515"/>
      <c r="E44" s="515"/>
      <c r="F44" s="515"/>
      <c r="G44" s="515"/>
      <c r="H44" s="515"/>
      <c r="I44" s="515"/>
      <c r="J44" s="515"/>
      <c r="K44" s="515"/>
      <c r="L44" s="515"/>
      <c r="M44" s="515"/>
      <c r="N44" s="515"/>
      <c r="O44" s="515"/>
      <c r="P44" s="515"/>
      <c r="Q44" s="515"/>
      <c r="R44" s="515"/>
      <c r="S44" s="515"/>
      <c r="T44" s="515"/>
      <c r="U44" s="515"/>
      <c r="V44" s="515"/>
      <c r="W44" s="515"/>
      <c r="X44" s="515"/>
      <c r="Y44" s="515"/>
      <c r="Z44" s="515"/>
      <c r="AA44" s="515"/>
      <c r="AB44" s="360"/>
    </row>
    <row r="45" spans="1:28" ht="19.350000000000001" hidden="1" customHeight="1" x14ac:dyDescent="0.25">
      <c r="A45" s="399"/>
      <c r="B45" s="519"/>
      <c r="C45" s="547"/>
      <c r="D45" s="515"/>
      <c r="E45" s="515"/>
      <c r="F45" s="515"/>
      <c r="G45" s="515"/>
      <c r="H45" s="515"/>
      <c r="I45" s="515"/>
      <c r="J45" s="515"/>
      <c r="K45" s="515"/>
      <c r="L45" s="515"/>
      <c r="M45" s="515"/>
      <c r="N45" s="515"/>
      <c r="O45" s="515"/>
      <c r="P45" s="515"/>
      <c r="Q45" s="515"/>
      <c r="R45" s="515"/>
      <c r="S45" s="515"/>
      <c r="T45" s="515"/>
      <c r="U45" s="515"/>
      <c r="V45" s="515"/>
      <c r="W45" s="515"/>
      <c r="X45" s="515"/>
      <c r="Y45" s="515"/>
      <c r="Z45" s="515"/>
      <c r="AA45" s="515"/>
      <c r="AB45" s="360"/>
    </row>
    <row r="46" spans="1:28" ht="19.350000000000001" hidden="1" customHeight="1" x14ac:dyDescent="0.25">
      <c r="A46" s="399"/>
      <c r="B46" s="519"/>
      <c r="C46" s="547"/>
      <c r="D46" s="515"/>
      <c r="E46" s="515"/>
      <c r="F46" s="515"/>
      <c r="G46" s="515"/>
      <c r="H46" s="515"/>
      <c r="I46" s="515"/>
      <c r="J46" s="515"/>
      <c r="K46" s="515"/>
      <c r="L46" s="515"/>
      <c r="M46" s="515"/>
      <c r="N46" s="515"/>
      <c r="O46" s="515"/>
      <c r="P46" s="515"/>
      <c r="Q46" s="515"/>
      <c r="R46" s="515"/>
      <c r="S46" s="515"/>
      <c r="T46" s="515"/>
      <c r="U46" s="515"/>
      <c r="V46" s="515"/>
      <c r="W46" s="515"/>
      <c r="X46" s="515"/>
      <c r="Y46" s="515"/>
      <c r="Z46" s="515"/>
      <c r="AA46" s="515"/>
      <c r="AB46" s="360"/>
    </row>
    <row r="47" spans="1:28" ht="19.350000000000001" hidden="1" customHeight="1" x14ac:dyDescent="0.25">
      <c r="A47" s="399"/>
      <c r="B47" s="519"/>
      <c r="C47" s="547"/>
      <c r="D47" s="515"/>
      <c r="E47" s="515"/>
      <c r="F47" s="515"/>
      <c r="G47" s="515"/>
      <c r="H47" s="515"/>
      <c r="I47" s="515"/>
      <c r="J47" s="515"/>
      <c r="K47" s="515"/>
      <c r="L47" s="515"/>
      <c r="M47" s="515"/>
      <c r="N47" s="515"/>
      <c r="O47" s="515"/>
      <c r="P47" s="515"/>
      <c r="Q47" s="515"/>
      <c r="R47" s="515"/>
      <c r="S47" s="515"/>
      <c r="T47" s="515"/>
      <c r="U47" s="515"/>
      <c r="V47" s="515"/>
      <c r="W47" s="515"/>
      <c r="X47" s="515"/>
      <c r="Y47" s="515"/>
      <c r="Z47" s="515"/>
      <c r="AA47" s="515"/>
      <c r="AB47" s="360"/>
    </row>
    <row r="48" spans="1:28" ht="19.350000000000001" hidden="1" customHeight="1" x14ac:dyDescent="0.25">
      <c r="A48" s="399"/>
      <c r="B48" s="519"/>
      <c r="C48" s="547"/>
      <c r="D48" s="515"/>
      <c r="E48" s="515"/>
      <c r="F48" s="515"/>
      <c r="G48" s="515"/>
      <c r="H48" s="515"/>
      <c r="I48" s="515"/>
      <c r="J48" s="515"/>
      <c r="K48" s="515"/>
      <c r="L48" s="515"/>
      <c r="M48" s="515"/>
      <c r="N48" s="515"/>
      <c r="O48" s="515"/>
      <c r="P48" s="515"/>
      <c r="Q48" s="515"/>
      <c r="R48" s="515"/>
      <c r="S48" s="515"/>
      <c r="T48" s="515"/>
      <c r="U48" s="515"/>
      <c r="V48" s="515"/>
      <c r="W48" s="515"/>
      <c r="X48" s="515"/>
      <c r="Y48" s="515"/>
      <c r="Z48" s="515"/>
      <c r="AA48" s="515"/>
      <c r="AB48" s="360"/>
    </row>
    <row r="49" spans="1:28" ht="19.350000000000001" hidden="1" customHeight="1" x14ac:dyDescent="0.25">
      <c r="A49" s="399"/>
      <c r="B49" s="520"/>
      <c r="C49" s="548"/>
      <c r="D49" s="515"/>
      <c r="E49" s="515"/>
      <c r="F49" s="515"/>
      <c r="G49" s="515"/>
      <c r="H49" s="515"/>
      <c r="I49" s="515"/>
      <c r="J49" s="515"/>
      <c r="K49" s="515"/>
      <c r="L49" s="515"/>
      <c r="M49" s="515"/>
      <c r="N49" s="515"/>
      <c r="O49" s="515"/>
      <c r="P49" s="515"/>
      <c r="Q49" s="515"/>
      <c r="R49" s="515"/>
      <c r="S49" s="515"/>
      <c r="T49" s="515"/>
      <c r="U49" s="515"/>
      <c r="V49" s="515"/>
      <c r="W49" s="515"/>
      <c r="X49" s="515"/>
      <c r="Y49" s="515"/>
      <c r="Z49" s="515"/>
      <c r="AA49" s="515"/>
      <c r="AB49" s="360"/>
    </row>
    <row r="50" spans="1:28" ht="19.350000000000001" hidden="1" customHeight="1" x14ac:dyDescent="0.25">
      <c r="A50" s="399"/>
      <c r="B50" s="520"/>
      <c r="C50" s="548"/>
      <c r="D50" s="515"/>
      <c r="E50" s="515"/>
      <c r="F50" s="515"/>
      <c r="G50" s="515"/>
      <c r="H50" s="515"/>
      <c r="I50" s="515"/>
      <c r="J50" s="515"/>
      <c r="K50" s="515"/>
      <c r="L50" s="515"/>
      <c r="M50" s="515"/>
      <c r="N50" s="515"/>
      <c r="O50" s="515"/>
      <c r="P50" s="515"/>
      <c r="Q50" s="515"/>
      <c r="R50" s="515"/>
      <c r="S50" s="515"/>
      <c r="T50" s="515"/>
      <c r="U50" s="515"/>
      <c r="V50" s="515"/>
      <c r="W50" s="515"/>
      <c r="X50" s="515"/>
      <c r="Y50" s="515"/>
      <c r="Z50" s="515"/>
      <c r="AA50" s="515"/>
      <c r="AB50" s="360"/>
    </row>
    <row r="51" spans="1:28" ht="19.350000000000001" hidden="1" customHeight="1" x14ac:dyDescent="0.25">
      <c r="A51" s="399"/>
      <c r="B51" s="520"/>
      <c r="C51" s="548"/>
      <c r="D51" s="515"/>
      <c r="E51" s="515"/>
      <c r="F51" s="515"/>
      <c r="G51" s="515"/>
      <c r="H51" s="515"/>
      <c r="I51" s="515"/>
      <c r="J51" s="515"/>
      <c r="K51" s="515"/>
      <c r="L51" s="515"/>
      <c r="M51" s="515"/>
      <c r="N51" s="515"/>
      <c r="O51" s="515"/>
      <c r="P51" s="515"/>
      <c r="Q51" s="515"/>
      <c r="R51" s="515"/>
      <c r="S51" s="515"/>
      <c r="T51" s="515"/>
      <c r="U51" s="515"/>
      <c r="V51" s="515"/>
      <c r="W51" s="515"/>
      <c r="X51" s="515"/>
      <c r="Y51" s="515"/>
      <c r="Z51" s="515"/>
      <c r="AA51" s="515"/>
      <c r="AB51" s="360"/>
    </row>
    <row r="52" spans="1:28" ht="19.350000000000001" hidden="1" customHeight="1" x14ac:dyDescent="0.25">
      <c r="A52" s="399"/>
      <c r="B52" s="520"/>
      <c r="C52" s="548"/>
      <c r="D52" s="515"/>
      <c r="E52" s="515"/>
      <c r="F52" s="515"/>
      <c r="G52" s="515"/>
      <c r="H52" s="515"/>
      <c r="I52" s="515"/>
      <c r="J52" s="515"/>
      <c r="K52" s="515"/>
      <c r="L52" s="515"/>
      <c r="M52" s="515"/>
      <c r="N52" s="515"/>
      <c r="O52" s="515"/>
      <c r="P52" s="515"/>
      <c r="Q52" s="515"/>
      <c r="R52" s="515"/>
      <c r="S52" s="515"/>
      <c r="T52" s="515"/>
      <c r="U52" s="515"/>
      <c r="V52" s="515"/>
      <c r="W52" s="515"/>
      <c r="X52" s="515"/>
      <c r="Y52" s="515"/>
      <c r="Z52" s="515"/>
      <c r="AA52" s="515"/>
      <c r="AB52" s="360"/>
    </row>
    <row r="53" spans="1:28" ht="19.350000000000001" hidden="1" customHeight="1" x14ac:dyDescent="0.25">
      <c r="A53" s="399"/>
      <c r="B53" s="520"/>
      <c r="C53" s="548"/>
      <c r="D53" s="515"/>
      <c r="E53" s="515"/>
      <c r="F53" s="515"/>
      <c r="G53" s="515"/>
      <c r="H53" s="515"/>
      <c r="I53" s="515"/>
      <c r="J53" s="515"/>
      <c r="K53" s="515"/>
      <c r="L53" s="515"/>
      <c r="M53" s="515"/>
      <c r="N53" s="515"/>
      <c r="O53" s="515"/>
      <c r="P53" s="515"/>
      <c r="Q53" s="515"/>
      <c r="R53" s="515"/>
      <c r="S53" s="515"/>
      <c r="T53" s="515"/>
      <c r="U53" s="515"/>
      <c r="V53" s="515"/>
      <c r="W53" s="515"/>
      <c r="X53" s="515"/>
      <c r="Y53" s="515"/>
      <c r="Z53" s="515"/>
      <c r="AA53" s="515"/>
      <c r="AB53" s="360"/>
    </row>
    <row r="54" spans="1:28" ht="19.350000000000001" hidden="1" customHeight="1" x14ac:dyDescent="0.25">
      <c r="A54" s="399"/>
      <c r="B54" s="520"/>
      <c r="C54" s="548"/>
      <c r="D54" s="515"/>
      <c r="E54" s="515"/>
      <c r="F54" s="515"/>
      <c r="G54" s="515"/>
      <c r="H54" s="515"/>
      <c r="I54" s="515"/>
      <c r="J54" s="515"/>
      <c r="K54" s="515"/>
      <c r="L54" s="515"/>
      <c r="M54" s="515"/>
      <c r="N54" s="515"/>
      <c r="O54" s="515"/>
      <c r="P54" s="515"/>
      <c r="Q54" s="515"/>
      <c r="R54" s="515"/>
      <c r="S54" s="515"/>
      <c r="T54" s="515"/>
      <c r="U54" s="515"/>
      <c r="V54" s="515"/>
      <c r="W54" s="515"/>
      <c r="X54" s="515"/>
      <c r="Y54" s="515"/>
      <c r="Z54" s="515"/>
      <c r="AA54" s="515"/>
      <c r="AB54" s="360"/>
    </row>
    <row r="55" spans="1:28" ht="19.350000000000001" hidden="1" customHeight="1" x14ac:dyDescent="0.25">
      <c r="A55" s="399"/>
      <c r="B55" s="519"/>
      <c r="C55" s="547"/>
      <c r="D55" s="515"/>
      <c r="E55" s="515"/>
      <c r="F55" s="515"/>
      <c r="G55" s="515"/>
      <c r="H55" s="515"/>
      <c r="I55" s="515"/>
      <c r="J55" s="515"/>
      <c r="K55" s="515"/>
      <c r="L55" s="515"/>
      <c r="M55" s="515"/>
      <c r="N55" s="515"/>
      <c r="O55" s="515"/>
      <c r="P55" s="515"/>
      <c r="Q55" s="515"/>
      <c r="R55" s="515"/>
      <c r="S55" s="515"/>
      <c r="T55" s="515"/>
      <c r="U55" s="515"/>
      <c r="V55" s="515"/>
      <c r="W55" s="515"/>
      <c r="X55" s="515"/>
      <c r="Y55" s="515"/>
      <c r="Z55" s="515"/>
      <c r="AA55" s="515"/>
      <c r="AB55" s="360"/>
    </row>
    <row r="56" spans="1:28" ht="19.350000000000001" hidden="1" customHeight="1" x14ac:dyDescent="0.25">
      <c r="A56" s="399"/>
      <c r="B56" s="520"/>
      <c r="C56" s="548"/>
      <c r="D56" s="515"/>
      <c r="E56" s="515"/>
      <c r="F56" s="515"/>
      <c r="G56" s="515"/>
      <c r="H56" s="515"/>
      <c r="I56" s="515"/>
      <c r="J56" s="515"/>
      <c r="K56" s="515"/>
      <c r="L56" s="515"/>
      <c r="M56" s="515"/>
      <c r="N56" s="515"/>
      <c r="O56" s="515"/>
      <c r="P56" s="515"/>
      <c r="Q56" s="515"/>
      <c r="R56" s="515"/>
      <c r="S56" s="515"/>
      <c r="T56" s="515"/>
      <c r="U56" s="515"/>
      <c r="V56" s="515"/>
      <c r="W56" s="515"/>
      <c r="X56" s="515"/>
      <c r="Y56" s="515"/>
      <c r="Z56" s="515"/>
      <c r="AA56" s="515"/>
      <c r="AB56" s="360"/>
    </row>
    <row r="57" spans="1:28" ht="19.350000000000001" hidden="1" customHeight="1" x14ac:dyDescent="0.25">
      <c r="A57" s="408"/>
      <c r="B57" s="525"/>
      <c r="C57" s="549"/>
      <c r="D57" s="526"/>
      <c r="E57" s="526"/>
      <c r="F57" s="526"/>
      <c r="G57" s="526"/>
      <c r="H57" s="526"/>
      <c r="I57" s="526"/>
      <c r="J57" s="526"/>
      <c r="K57" s="526"/>
      <c r="L57" s="526"/>
      <c r="M57" s="526"/>
      <c r="N57" s="526"/>
      <c r="O57" s="526"/>
      <c r="P57" s="526"/>
      <c r="Q57" s="526"/>
      <c r="R57" s="526"/>
      <c r="S57" s="526"/>
      <c r="T57" s="526"/>
      <c r="U57" s="526"/>
      <c r="V57" s="526"/>
      <c r="W57" s="526"/>
      <c r="X57" s="526"/>
      <c r="Y57" s="526"/>
      <c r="Z57" s="526"/>
      <c r="AA57" s="526"/>
      <c r="AB57" s="367"/>
    </row>
    <row r="59" spans="1:28" x14ac:dyDescent="0.25">
      <c r="A59" s="550"/>
      <c r="C59" s="421" t="s">
        <v>228</v>
      </c>
      <c r="D59" s="421"/>
      <c r="E59" s="421"/>
    </row>
    <row r="60" spans="1:28" ht="15.75" customHeight="1" x14ac:dyDescent="0.25">
      <c r="A60" s="365"/>
    </row>
  </sheetData>
  <mergeCells count="8">
    <mergeCell ref="AB4:AB6"/>
    <mergeCell ref="D5:O5"/>
    <mergeCell ref="P5:U5"/>
    <mergeCell ref="A4:A6"/>
    <mergeCell ref="B4:B6"/>
    <mergeCell ref="C4:C6"/>
    <mergeCell ref="D4:O4"/>
    <mergeCell ref="P4:U4"/>
  </mergeCells>
  <printOptions horizontalCentered="1"/>
  <pageMargins left="0.2" right="0.2" top="0.75" bottom="0.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zoomScale="90" zoomScaleNormal="90" workbookViewId="0">
      <pane xSplit="3" ySplit="7" topLeftCell="F8" activePane="bottomRight" state="frozen"/>
      <selection activeCell="Q5" sqref="Q5"/>
      <selection pane="topRight" activeCell="Q5" sqref="Q5"/>
      <selection pane="bottomLeft" activeCell="Q5" sqref="Q5"/>
      <selection pane="bottomRight" activeCell="Q5" sqref="Q5"/>
    </sheetView>
  </sheetViews>
  <sheetFormatPr defaultColWidth="8.85546875" defaultRowHeight="15" x14ac:dyDescent="0.25"/>
  <cols>
    <col min="1" max="1" width="5.5703125" style="495" customWidth="1"/>
    <col min="2" max="2" width="8.85546875" style="495" hidden="1" customWidth="1"/>
    <col min="3" max="3" width="14.5703125" style="495" customWidth="1"/>
    <col min="4" max="4" width="10.7109375" style="495" customWidth="1"/>
    <col min="5" max="5" width="7.140625" style="495" hidden="1" customWidth="1"/>
    <col min="6" max="6" width="10.7109375" style="495" customWidth="1"/>
    <col min="7" max="8" width="7.140625" style="495" hidden="1" customWidth="1"/>
    <col min="9" max="9" width="10.7109375" style="495" customWidth="1"/>
    <col min="10" max="11" width="7.140625" style="495" hidden="1" customWidth="1"/>
    <col min="12" max="12" width="10.7109375" style="495" customWidth="1"/>
    <col min="13" max="14" width="10.5703125" style="495" hidden="1" customWidth="1"/>
    <col min="15" max="21" width="10.7109375" style="495" customWidth="1"/>
    <col min="22" max="27" width="7.140625" style="495" hidden="1" customWidth="1"/>
    <col min="28" max="28" width="8.85546875" style="495" hidden="1" customWidth="1"/>
    <col min="29" max="16384" width="8.85546875" style="495"/>
  </cols>
  <sheetData>
    <row r="1" spans="1:28" ht="15" customHeight="1" x14ac:dyDescent="0.25">
      <c r="A1" s="494" t="s">
        <v>127</v>
      </c>
      <c r="B1" s="494"/>
      <c r="C1" s="494"/>
      <c r="D1" s="494"/>
      <c r="E1" s="494"/>
      <c r="F1" s="494"/>
      <c r="G1" s="494"/>
      <c r="H1" s="494"/>
      <c r="I1" s="494"/>
      <c r="J1" s="494"/>
      <c r="K1" s="494"/>
      <c r="L1" s="494"/>
      <c r="M1" s="494"/>
      <c r="N1" s="494"/>
      <c r="O1" s="494"/>
      <c r="P1" s="494"/>
      <c r="Q1" s="494"/>
      <c r="R1" s="494"/>
    </row>
    <row r="2" spans="1:28" ht="18" customHeight="1" x14ac:dyDescent="0.25">
      <c r="A2" s="494"/>
      <c r="B2" s="494"/>
      <c r="C2" s="494"/>
      <c r="D2" s="494"/>
      <c r="E2" s="494"/>
      <c r="F2" s="494"/>
      <c r="G2" s="494"/>
      <c r="H2" s="494"/>
      <c r="I2" s="494"/>
      <c r="J2" s="494"/>
      <c r="K2" s="494"/>
      <c r="L2" s="494"/>
      <c r="M2" s="494"/>
      <c r="N2" s="494"/>
      <c r="O2" s="494"/>
      <c r="P2" s="494"/>
      <c r="Q2" s="494"/>
      <c r="R2" s="494"/>
    </row>
    <row r="3" spans="1:28" ht="21.75" customHeight="1" x14ac:dyDescent="0.25">
      <c r="A3" s="496"/>
      <c r="B3" s="496"/>
      <c r="C3" s="496"/>
      <c r="D3" s="496"/>
      <c r="E3" s="496"/>
      <c r="F3" s="496"/>
      <c r="G3" s="496"/>
      <c r="H3" s="496"/>
      <c r="I3" s="370"/>
      <c r="J3" s="496"/>
      <c r="K3" s="496"/>
      <c r="M3" s="496"/>
      <c r="N3" s="496"/>
      <c r="O3" s="496"/>
      <c r="P3" s="496"/>
      <c r="Q3" s="496"/>
      <c r="R3" s="497" t="s">
        <v>120</v>
      </c>
      <c r="S3" s="496"/>
      <c r="T3" s="496"/>
      <c r="U3" s="370"/>
      <c r="V3" s="496"/>
      <c r="W3" s="496"/>
      <c r="X3" s="498"/>
      <c r="Y3" s="496"/>
      <c r="Z3" s="496"/>
      <c r="AA3" s="496"/>
      <c r="AB3" s="370"/>
    </row>
    <row r="4" spans="1:28" s="503" customFormat="1" ht="24" customHeight="1" x14ac:dyDescent="0.25">
      <c r="A4" s="781" t="s">
        <v>1</v>
      </c>
      <c r="B4" s="781" t="s">
        <v>70</v>
      </c>
      <c r="C4" s="781" t="s">
        <v>3</v>
      </c>
      <c r="D4" s="790" t="s">
        <v>4</v>
      </c>
      <c r="E4" s="791"/>
      <c r="F4" s="791"/>
      <c r="G4" s="791"/>
      <c r="H4" s="791"/>
      <c r="I4" s="791"/>
      <c r="J4" s="791"/>
      <c r="K4" s="791"/>
      <c r="L4" s="791"/>
      <c r="M4" s="791"/>
      <c r="N4" s="791"/>
      <c r="O4" s="792"/>
      <c r="P4" s="793" t="s">
        <v>5</v>
      </c>
      <c r="Q4" s="794"/>
      <c r="R4" s="794"/>
      <c r="S4" s="794"/>
      <c r="T4" s="794"/>
      <c r="U4" s="795"/>
      <c r="V4" s="501"/>
      <c r="W4" s="501"/>
      <c r="X4" s="501"/>
      <c r="Y4" s="501"/>
      <c r="Z4" s="501"/>
      <c r="AA4" s="502"/>
      <c r="AB4" s="781" t="s">
        <v>6</v>
      </c>
    </row>
    <row r="5" spans="1:28" s="503" customFormat="1" ht="24" customHeight="1" x14ac:dyDescent="0.25">
      <c r="A5" s="789"/>
      <c r="B5" s="789"/>
      <c r="C5" s="789"/>
      <c r="D5" s="790" t="s">
        <v>72</v>
      </c>
      <c r="E5" s="791"/>
      <c r="F5" s="791"/>
      <c r="G5" s="791"/>
      <c r="H5" s="791"/>
      <c r="I5" s="791"/>
      <c r="J5" s="791"/>
      <c r="K5" s="791"/>
      <c r="L5" s="791"/>
      <c r="M5" s="791"/>
      <c r="N5" s="791"/>
      <c r="O5" s="792"/>
      <c r="P5" s="793" t="s">
        <v>72</v>
      </c>
      <c r="Q5" s="794"/>
      <c r="R5" s="794"/>
      <c r="S5" s="794"/>
      <c r="T5" s="794"/>
      <c r="U5" s="795"/>
      <c r="V5" s="501"/>
      <c r="W5" s="501"/>
      <c r="X5" s="501"/>
      <c r="Y5" s="501"/>
      <c r="Z5" s="501"/>
      <c r="AA5" s="502"/>
      <c r="AB5" s="789"/>
    </row>
    <row r="6" spans="1:28" s="503" customFormat="1" ht="24" customHeight="1" x14ac:dyDescent="0.25">
      <c r="A6" s="782"/>
      <c r="B6" s="782"/>
      <c r="C6" s="782"/>
      <c r="D6" s="427">
        <v>1</v>
      </c>
      <c r="E6" s="427">
        <v>2</v>
      </c>
      <c r="F6" s="427">
        <v>3</v>
      </c>
      <c r="G6" s="427">
        <v>4</v>
      </c>
      <c r="H6" s="427">
        <v>5</v>
      </c>
      <c r="I6" s="428">
        <v>6</v>
      </c>
      <c r="J6" s="448">
        <v>7</v>
      </c>
      <c r="K6" s="427">
        <v>8</v>
      </c>
      <c r="L6" s="428">
        <v>9</v>
      </c>
      <c r="M6" s="448">
        <v>10</v>
      </c>
      <c r="N6" s="427">
        <v>11</v>
      </c>
      <c r="O6" s="428">
        <v>12</v>
      </c>
      <c r="P6" s="427">
        <v>1</v>
      </c>
      <c r="Q6" s="427">
        <v>2</v>
      </c>
      <c r="R6" s="428">
        <v>3</v>
      </c>
      <c r="S6" s="427">
        <v>4</v>
      </c>
      <c r="T6" s="427">
        <v>5</v>
      </c>
      <c r="U6" s="428">
        <v>6</v>
      </c>
      <c r="V6" s="448">
        <v>7</v>
      </c>
      <c r="W6" s="427">
        <v>8</v>
      </c>
      <c r="X6" s="428">
        <v>9</v>
      </c>
      <c r="Y6" s="448">
        <v>10</v>
      </c>
      <c r="Z6" s="427">
        <v>11</v>
      </c>
      <c r="AA6" s="428">
        <v>12</v>
      </c>
      <c r="AB6" s="782"/>
    </row>
    <row r="7" spans="1:28" ht="24" customHeight="1" x14ac:dyDescent="0.25">
      <c r="A7" s="383" t="s">
        <v>15</v>
      </c>
      <c r="B7" s="383"/>
      <c r="C7" s="383" t="s">
        <v>16</v>
      </c>
      <c r="D7" s="384" t="s">
        <v>146</v>
      </c>
      <c r="E7" s="387"/>
      <c r="F7" s="384" t="s">
        <v>147</v>
      </c>
      <c r="G7" s="387"/>
      <c r="H7" s="387"/>
      <c r="I7" s="384" t="s">
        <v>148</v>
      </c>
      <c r="J7" s="387"/>
      <c r="K7" s="387"/>
      <c r="L7" s="384" t="s">
        <v>150</v>
      </c>
      <c r="M7" s="387"/>
      <c r="N7" s="387"/>
      <c r="O7" s="384" t="s">
        <v>149</v>
      </c>
      <c r="P7" s="384" t="s">
        <v>151</v>
      </c>
      <c r="Q7" s="384" t="s">
        <v>152</v>
      </c>
      <c r="R7" s="384" t="s">
        <v>153</v>
      </c>
      <c r="S7" s="384" t="s">
        <v>154</v>
      </c>
      <c r="T7" s="384" t="s">
        <v>155</v>
      </c>
      <c r="U7" s="384" t="s">
        <v>156</v>
      </c>
      <c r="V7" s="386">
        <v>12</v>
      </c>
      <c r="W7" s="387">
        <v>13</v>
      </c>
      <c r="X7" s="387">
        <v>14</v>
      </c>
      <c r="Y7" s="386">
        <v>15</v>
      </c>
      <c r="Z7" s="387">
        <v>16</v>
      </c>
      <c r="AA7" s="387">
        <v>17</v>
      </c>
      <c r="AB7" s="387"/>
    </row>
    <row r="8" spans="1:28" ht="24" customHeight="1" x14ac:dyDescent="0.25">
      <c r="A8" s="504">
        <v>1</v>
      </c>
      <c r="B8" s="504" t="s">
        <v>19</v>
      </c>
      <c r="C8" s="505" t="s">
        <v>77</v>
      </c>
      <c r="D8" s="506">
        <v>52.9</v>
      </c>
      <c r="E8" s="506">
        <v>51</v>
      </c>
      <c r="F8" s="506">
        <v>54.4</v>
      </c>
      <c r="G8" s="507">
        <v>50.8</v>
      </c>
      <c r="H8" s="507">
        <v>53.7</v>
      </c>
      <c r="I8" s="508">
        <v>52.9</v>
      </c>
      <c r="J8" s="509">
        <v>55.7</v>
      </c>
      <c r="K8" s="506">
        <v>54.5</v>
      </c>
      <c r="L8" s="417">
        <v>54.2</v>
      </c>
      <c r="M8" s="510">
        <v>54.8</v>
      </c>
      <c r="N8" s="479">
        <v>54.1</v>
      </c>
      <c r="O8" s="511">
        <v>52.9</v>
      </c>
      <c r="P8" s="506">
        <v>52.7</v>
      </c>
      <c r="Q8" s="506">
        <v>51.7</v>
      </c>
      <c r="R8" s="508">
        <v>50.3</v>
      </c>
      <c r="S8" s="512" t="s">
        <v>205</v>
      </c>
      <c r="T8" s="513">
        <v>50.7</v>
      </c>
      <c r="U8" s="360">
        <v>51.3</v>
      </c>
      <c r="V8" s="514"/>
      <c r="W8" s="515"/>
      <c r="X8" s="400"/>
      <c r="Y8" s="516"/>
      <c r="Z8" s="482"/>
      <c r="AA8" s="517"/>
      <c r="AB8" s="360"/>
    </row>
    <row r="9" spans="1:28" ht="24" customHeight="1" x14ac:dyDescent="0.25">
      <c r="A9" s="518">
        <v>2</v>
      </c>
      <c r="B9" s="518" t="s">
        <v>21</v>
      </c>
      <c r="C9" s="519" t="s">
        <v>79</v>
      </c>
      <c r="D9" s="515">
        <v>50.8</v>
      </c>
      <c r="E9" s="515">
        <v>51</v>
      </c>
      <c r="F9" s="515">
        <v>52.5</v>
      </c>
      <c r="G9" s="513">
        <v>49</v>
      </c>
      <c r="H9" s="513">
        <v>50.9</v>
      </c>
      <c r="I9" s="360">
        <v>52.8</v>
      </c>
      <c r="J9" s="514">
        <v>51.8</v>
      </c>
      <c r="K9" s="515">
        <v>54.2</v>
      </c>
      <c r="L9" s="400">
        <v>50.8</v>
      </c>
      <c r="M9" s="516">
        <v>52.3</v>
      </c>
      <c r="N9" s="482">
        <v>51.3</v>
      </c>
      <c r="O9" s="517">
        <v>52.1</v>
      </c>
      <c r="P9" s="515">
        <v>54</v>
      </c>
      <c r="Q9" s="515">
        <v>53.9</v>
      </c>
      <c r="R9" s="360">
        <v>50.5</v>
      </c>
      <c r="S9" s="512" t="s">
        <v>206</v>
      </c>
      <c r="T9" s="513">
        <v>49.3</v>
      </c>
      <c r="U9" s="360">
        <v>48.7</v>
      </c>
      <c r="V9" s="514"/>
      <c r="W9" s="515"/>
      <c r="X9" s="400"/>
      <c r="Y9" s="516"/>
      <c r="Z9" s="482"/>
      <c r="AA9" s="517"/>
      <c r="AB9" s="360"/>
    </row>
    <row r="10" spans="1:28" ht="24" customHeight="1" x14ac:dyDescent="0.25">
      <c r="A10" s="518">
        <v>3</v>
      </c>
      <c r="B10" s="518" t="s">
        <v>23</v>
      </c>
      <c r="C10" s="520" t="s">
        <v>24</v>
      </c>
      <c r="D10" s="515">
        <v>52.5</v>
      </c>
      <c r="E10" s="515">
        <v>51.1</v>
      </c>
      <c r="F10" s="515">
        <v>50.9</v>
      </c>
      <c r="G10" s="513">
        <v>49</v>
      </c>
      <c r="H10" s="513">
        <v>47.1</v>
      </c>
      <c r="I10" s="360">
        <v>49.7</v>
      </c>
      <c r="J10" s="514">
        <v>50.6</v>
      </c>
      <c r="K10" s="400">
        <v>49.3</v>
      </c>
      <c r="L10" s="360">
        <v>51.5</v>
      </c>
      <c r="M10" s="516">
        <v>54.6</v>
      </c>
      <c r="N10" s="482">
        <v>53.1</v>
      </c>
      <c r="O10" s="517">
        <v>52.6</v>
      </c>
      <c r="P10" s="515">
        <v>52.4</v>
      </c>
      <c r="Q10" s="515">
        <v>53.5</v>
      </c>
      <c r="R10" s="360">
        <v>50.9</v>
      </c>
      <c r="S10" s="512" t="s">
        <v>207</v>
      </c>
      <c r="T10" s="513">
        <v>48.1</v>
      </c>
      <c r="U10" s="360">
        <v>46.8</v>
      </c>
      <c r="V10" s="514"/>
      <c r="W10" s="400"/>
      <c r="X10" s="360"/>
      <c r="Y10" s="516"/>
      <c r="Z10" s="482"/>
      <c r="AA10" s="517"/>
      <c r="AB10" s="360"/>
    </row>
    <row r="11" spans="1:28" ht="24" customHeight="1" x14ac:dyDescent="0.25">
      <c r="A11" s="518">
        <v>4</v>
      </c>
      <c r="B11" s="518" t="s">
        <v>25</v>
      </c>
      <c r="C11" s="520" t="s">
        <v>26</v>
      </c>
      <c r="D11" s="515">
        <v>48.2</v>
      </c>
      <c r="E11" s="515">
        <v>45.3</v>
      </c>
      <c r="F11" s="515">
        <v>47.9</v>
      </c>
      <c r="G11" s="513">
        <v>47.3</v>
      </c>
      <c r="H11" s="513">
        <v>48.9</v>
      </c>
      <c r="I11" s="360">
        <v>49.6</v>
      </c>
      <c r="J11" s="514">
        <v>48.5</v>
      </c>
      <c r="K11" s="515">
        <v>49.8</v>
      </c>
      <c r="L11" s="360">
        <v>48</v>
      </c>
      <c r="M11" s="516">
        <v>50.8</v>
      </c>
      <c r="N11" s="482">
        <v>51.4</v>
      </c>
      <c r="O11" s="517">
        <v>50.2</v>
      </c>
      <c r="P11" s="515">
        <v>48.4</v>
      </c>
      <c r="Q11" s="515">
        <v>49.6</v>
      </c>
      <c r="R11" s="360">
        <v>48.8</v>
      </c>
      <c r="S11" s="512" t="s">
        <v>208</v>
      </c>
      <c r="T11" s="513">
        <v>44.3</v>
      </c>
      <c r="U11" s="360">
        <v>47.4</v>
      </c>
      <c r="V11" s="514"/>
      <c r="W11" s="515"/>
      <c r="X11" s="360"/>
      <c r="Y11" s="516"/>
      <c r="Z11" s="482"/>
      <c r="AA11" s="517"/>
      <c r="AB11" s="360"/>
    </row>
    <row r="12" spans="1:28" ht="24" customHeight="1" x14ac:dyDescent="0.25">
      <c r="A12" s="518">
        <v>5</v>
      </c>
      <c r="B12" s="518" t="s">
        <v>27</v>
      </c>
      <c r="C12" s="520" t="s">
        <v>28</v>
      </c>
      <c r="D12" s="515">
        <v>50.4</v>
      </c>
      <c r="E12" s="515">
        <v>53</v>
      </c>
      <c r="F12" s="515">
        <v>52</v>
      </c>
      <c r="G12" s="513">
        <v>52.9</v>
      </c>
      <c r="H12" s="513">
        <v>53.2</v>
      </c>
      <c r="I12" s="360">
        <v>52.1</v>
      </c>
      <c r="J12" s="514">
        <v>52.3</v>
      </c>
      <c r="K12" s="515">
        <v>51.5</v>
      </c>
      <c r="L12" s="400">
        <v>52.5</v>
      </c>
      <c r="M12" s="516">
        <v>54</v>
      </c>
      <c r="N12" s="482">
        <v>55</v>
      </c>
      <c r="O12" s="517">
        <v>51.5</v>
      </c>
      <c r="P12" s="515">
        <v>52.9</v>
      </c>
      <c r="Q12" s="360">
        <v>51</v>
      </c>
      <c r="R12" s="521">
        <v>48.8</v>
      </c>
      <c r="S12" s="513">
        <v>49.8</v>
      </c>
      <c r="T12" s="513">
        <v>49.4</v>
      </c>
      <c r="U12" s="360"/>
      <c r="V12" s="514"/>
      <c r="W12" s="515"/>
      <c r="X12" s="400"/>
      <c r="Y12" s="516"/>
      <c r="Z12" s="482"/>
      <c r="AA12" s="517"/>
      <c r="AB12" s="360"/>
    </row>
    <row r="13" spans="1:28" ht="24" customHeight="1" x14ac:dyDescent="0.25">
      <c r="A13" s="518">
        <v>6</v>
      </c>
      <c r="B13" s="518" t="s">
        <v>29</v>
      </c>
      <c r="C13" s="520" t="s">
        <v>30</v>
      </c>
      <c r="D13" s="515">
        <v>54.9</v>
      </c>
      <c r="E13" s="515">
        <v>56.2</v>
      </c>
      <c r="F13" s="515">
        <v>53.9</v>
      </c>
      <c r="G13" s="513">
        <v>53.4</v>
      </c>
      <c r="H13" s="513">
        <v>51.3</v>
      </c>
      <c r="I13" s="360">
        <v>51.9</v>
      </c>
      <c r="J13" s="514">
        <v>55.1</v>
      </c>
      <c r="K13" s="515">
        <v>53.2</v>
      </c>
      <c r="L13" s="400">
        <v>54.3</v>
      </c>
      <c r="M13" s="516">
        <v>56.6</v>
      </c>
      <c r="N13" s="482">
        <v>55.6</v>
      </c>
      <c r="O13" s="517">
        <v>57.1</v>
      </c>
      <c r="P13" s="515">
        <v>53.5</v>
      </c>
      <c r="Q13" s="515">
        <v>51.9</v>
      </c>
      <c r="R13" s="360">
        <v>53.3</v>
      </c>
      <c r="S13" s="513">
        <v>47.9</v>
      </c>
      <c r="T13" s="513">
        <v>50.1</v>
      </c>
      <c r="U13" s="360"/>
      <c r="V13" s="514"/>
      <c r="W13" s="515"/>
      <c r="X13" s="400"/>
      <c r="Y13" s="516"/>
      <c r="Z13" s="482"/>
      <c r="AA13" s="517"/>
      <c r="AB13" s="360"/>
    </row>
    <row r="14" spans="1:28" ht="24" customHeight="1" x14ac:dyDescent="0.25">
      <c r="A14" s="518">
        <v>7</v>
      </c>
      <c r="B14" s="518" t="s">
        <v>35</v>
      </c>
      <c r="C14" s="520" t="s">
        <v>36</v>
      </c>
      <c r="D14" s="515">
        <v>53</v>
      </c>
      <c r="E14" s="515">
        <v>53.7</v>
      </c>
      <c r="F14" s="515">
        <v>50</v>
      </c>
      <c r="G14" s="513">
        <v>52.4</v>
      </c>
      <c r="H14" s="513">
        <v>51</v>
      </c>
      <c r="I14" s="360">
        <v>51.7</v>
      </c>
      <c r="J14" s="514">
        <v>52.7</v>
      </c>
      <c r="K14" s="515">
        <v>53.1</v>
      </c>
      <c r="L14" s="360">
        <v>53.3</v>
      </c>
      <c r="M14" s="516">
        <v>53.1</v>
      </c>
      <c r="N14" s="482">
        <v>53.2</v>
      </c>
      <c r="O14" s="517">
        <v>52.5</v>
      </c>
      <c r="P14" s="515">
        <v>53.7</v>
      </c>
      <c r="Q14" s="515">
        <v>53.8</v>
      </c>
      <c r="R14" s="360">
        <v>53.4</v>
      </c>
      <c r="S14" s="513">
        <v>51.2</v>
      </c>
      <c r="T14" s="512" t="s">
        <v>209</v>
      </c>
      <c r="U14" s="360">
        <v>51.8</v>
      </c>
      <c r="V14" s="514"/>
      <c r="W14" s="515"/>
      <c r="X14" s="360"/>
      <c r="Y14" s="516"/>
      <c r="Z14" s="482"/>
      <c r="AA14" s="517"/>
      <c r="AB14" s="360"/>
    </row>
    <row r="15" spans="1:28" ht="24" customHeight="1" x14ac:dyDescent="0.25">
      <c r="A15" s="522">
        <v>8</v>
      </c>
      <c r="B15" s="522" t="s">
        <v>39</v>
      </c>
      <c r="C15" s="523" t="s">
        <v>128</v>
      </c>
      <c r="D15" s="515">
        <v>51.2</v>
      </c>
      <c r="E15" s="515">
        <v>50.8</v>
      </c>
      <c r="F15" s="515">
        <v>51.6</v>
      </c>
      <c r="G15" s="513">
        <v>51</v>
      </c>
      <c r="H15" s="513">
        <v>50.6</v>
      </c>
      <c r="I15" s="360">
        <v>51.8</v>
      </c>
      <c r="J15" s="514">
        <v>54.1</v>
      </c>
      <c r="K15" s="515">
        <v>55.8</v>
      </c>
      <c r="L15" s="360">
        <v>52.4</v>
      </c>
      <c r="M15" s="516">
        <v>52.5</v>
      </c>
      <c r="N15" s="482">
        <v>52.8</v>
      </c>
      <c r="O15" s="517">
        <v>51</v>
      </c>
      <c r="P15" s="515">
        <v>56.3</v>
      </c>
      <c r="Q15" s="515">
        <v>52.8</v>
      </c>
      <c r="R15" s="360">
        <v>46.3</v>
      </c>
      <c r="S15" s="513">
        <v>50.7</v>
      </c>
      <c r="T15" s="513">
        <v>48.7</v>
      </c>
      <c r="U15" s="360">
        <v>49.9</v>
      </c>
      <c r="V15" s="514"/>
      <c r="W15" s="515"/>
      <c r="X15" s="360"/>
      <c r="Y15" s="516"/>
      <c r="Z15" s="482"/>
      <c r="AA15" s="517"/>
      <c r="AB15" s="360"/>
    </row>
    <row r="16" spans="1:28" ht="24" customHeight="1" x14ac:dyDescent="0.25">
      <c r="A16" s="524">
        <v>9</v>
      </c>
      <c r="B16" s="524" t="s">
        <v>31</v>
      </c>
      <c r="C16" s="525" t="s">
        <v>32</v>
      </c>
      <c r="D16" s="526">
        <v>51</v>
      </c>
      <c r="E16" s="526">
        <v>51.4</v>
      </c>
      <c r="F16" s="526">
        <v>51.9</v>
      </c>
      <c r="G16" s="527">
        <v>50.7</v>
      </c>
      <c r="H16" s="527">
        <v>51.1</v>
      </c>
      <c r="I16" s="367">
        <v>50.6</v>
      </c>
      <c r="J16" s="528">
        <v>52.6</v>
      </c>
      <c r="K16" s="526">
        <v>53</v>
      </c>
      <c r="L16" s="409">
        <v>52.9</v>
      </c>
      <c r="M16" s="529">
        <v>52.6</v>
      </c>
      <c r="N16" s="530">
        <v>52.1</v>
      </c>
      <c r="O16" s="531">
        <v>52</v>
      </c>
      <c r="P16" s="526">
        <v>52.3</v>
      </c>
      <c r="Q16" s="526">
        <v>56.7</v>
      </c>
      <c r="R16" s="367">
        <v>52.1</v>
      </c>
      <c r="S16" s="527">
        <v>52.6</v>
      </c>
      <c r="T16" s="527">
        <v>54.4</v>
      </c>
      <c r="U16" s="367"/>
      <c r="V16" s="528"/>
      <c r="W16" s="526"/>
      <c r="X16" s="409"/>
      <c r="Y16" s="529"/>
      <c r="Z16" s="530"/>
      <c r="AA16" s="531"/>
      <c r="AB16" s="367"/>
    </row>
    <row r="18" spans="3:3" ht="16.5" hidden="1" x14ac:dyDescent="0.25">
      <c r="C18" s="421"/>
    </row>
    <row r="19" spans="3:3" hidden="1" x14ac:dyDescent="0.25"/>
    <row r="20" spans="3:3" hidden="1" x14ac:dyDescent="0.25"/>
    <row r="21" spans="3:3" hidden="1" x14ac:dyDescent="0.25"/>
    <row r="22" spans="3:3" hidden="1" x14ac:dyDescent="0.25"/>
    <row r="23" spans="3:3" hidden="1" x14ac:dyDescent="0.25"/>
    <row r="24" spans="3:3" hidden="1" x14ac:dyDescent="0.25"/>
    <row r="25" spans="3:3" hidden="1" x14ac:dyDescent="0.25"/>
    <row r="26" spans="3:3" hidden="1" x14ac:dyDescent="0.25"/>
    <row r="27" spans="3:3" hidden="1" x14ac:dyDescent="0.25"/>
    <row r="28" spans="3:3" hidden="1" x14ac:dyDescent="0.25"/>
    <row r="29" spans="3:3" hidden="1" x14ac:dyDescent="0.25"/>
    <row r="30" spans="3:3" hidden="1" x14ac:dyDescent="0.25"/>
    <row r="31" spans="3:3" hidden="1" x14ac:dyDescent="0.25"/>
    <row r="32" spans="3: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spans="3:5" hidden="1" x14ac:dyDescent="0.25"/>
    <row r="50" spans="3:5" hidden="1" x14ac:dyDescent="0.25"/>
    <row r="51" spans="3:5" hidden="1" x14ac:dyDescent="0.25"/>
    <row r="52" spans="3:5" hidden="1" x14ac:dyDescent="0.25"/>
    <row r="53" spans="3:5" hidden="1" x14ac:dyDescent="0.25"/>
    <row r="54" spans="3:5" hidden="1" x14ac:dyDescent="0.25"/>
    <row r="55" spans="3:5" hidden="1" x14ac:dyDescent="0.25"/>
    <row r="56" spans="3:5" hidden="1" x14ac:dyDescent="0.25"/>
    <row r="57" spans="3:5" hidden="1" x14ac:dyDescent="0.25"/>
    <row r="58" spans="3:5" hidden="1" x14ac:dyDescent="0.25"/>
    <row r="59" spans="3:5" ht="16.5" x14ac:dyDescent="0.25">
      <c r="C59" s="421" t="s">
        <v>228</v>
      </c>
      <c r="D59" s="421"/>
      <c r="E59" s="421"/>
    </row>
  </sheetData>
  <mergeCells count="8">
    <mergeCell ref="AB4:AB6"/>
    <mergeCell ref="D5:O5"/>
    <mergeCell ref="P5:U5"/>
    <mergeCell ref="A4:A6"/>
    <mergeCell ref="B4:B6"/>
    <mergeCell ref="C4:C6"/>
    <mergeCell ref="D4:O4"/>
    <mergeCell ref="P4:U4"/>
  </mergeCells>
  <printOptions horizontalCentered="1"/>
  <pageMargins left="0.45" right="0.2"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63"/>
  <sheetViews>
    <sheetView zoomScale="85" zoomScaleNormal="85" workbookViewId="0">
      <pane xSplit="3" ySplit="7" topLeftCell="D8" activePane="bottomRight" state="frozen"/>
      <selection activeCell="Q5" sqref="Q5"/>
      <selection pane="topRight" activeCell="Q5" sqref="Q5"/>
      <selection pane="bottomLeft" activeCell="Q5" sqref="Q5"/>
      <selection pane="bottomRight" activeCell="Q5" sqref="Q5"/>
    </sheetView>
  </sheetViews>
  <sheetFormatPr defaultColWidth="9.28515625" defaultRowHeight="16.5" x14ac:dyDescent="0.25"/>
  <cols>
    <col min="1" max="1" width="5.7109375" style="422" customWidth="1"/>
    <col min="2" max="2" width="11.7109375" style="370" hidden="1" customWidth="1"/>
    <col min="3" max="3" width="18.85546875" style="370" customWidth="1"/>
    <col min="4" max="4" width="10.140625" style="425" customWidth="1"/>
    <col min="5" max="5" width="7.28515625" style="425" hidden="1" customWidth="1"/>
    <col min="6" max="6" width="10.140625" style="425" customWidth="1"/>
    <col min="7" max="8" width="7.28515625" style="425" hidden="1" customWidth="1"/>
    <col min="9" max="9" width="10.140625" style="425" customWidth="1"/>
    <col min="10" max="11" width="7.28515625" style="425" hidden="1" customWidth="1"/>
    <col min="12" max="12" width="10.140625" style="444" customWidth="1"/>
    <col min="13" max="13" width="7.28515625" style="444" hidden="1" customWidth="1"/>
    <col min="14" max="14" width="10.5703125" style="425" hidden="1" customWidth="1"/>
    <col min="15" max="15" width="10.140625" style="444" customWidth="1"/>
    <col min="16" max="17" width="10.140625" style="425" customWidth="1"/>
    <col min="18" max="18" width="11.140625" style="425" customWidth="1"/>
    <col min="19" max="21" width="10.5703125" style="425" customWidth="1"/>
    <col min="22" max="23" width="7.28515625" style="425" hidden="1" customWidth="1"/>
    <col min="24" max="25" width="7.28515625" style="444" hidden="1" customWidth="1"/>
    <col min="26" max="26" width="7.28515625" style="425" hidden="1" customWidth="1"/>
    <col min="27" max="27" width="7.42578125" style="444" hidden="1" customWidth="1"/>
    <col min="28" max="28" width="11.140625" style="444" hidden="1" customWidth="1"/>
    <col min="29" max="16384" width="9.28515625" style="370"/>
  </cols>
  <sheetData>
    <row r="1" spans="1:28" ht="21.75" customHeight="1" x14ac:dyDescent="0.25">
      <c r="A1" s="827" t="s">
        <v>137</v>
      </c>
      <c r="B1" s="827"/>
      <c r="C1" s="827"/>
      <c r="D1" s="827"/>
      <c r="E1" s="827"/>
      <c r="F1" s="827"/>
      <c r="G1" s="827"/>
      <c r="H1" s="827"/>
      <c r="I1" s="827"/>
      <c r="J1" s="827"/>
      <c r="K1" s="827"/>
      <c r="L1" s="827"/>
      <c r="M1" s="827"/>
      <c r="N1" s="827"/>
      <c r="O1" s="827"/>
      <c r="P1" s="827"/>
      <c r="Q1" s="827"/>
      <c r="R1" s="370"/>
      <c r="S1" s="370"/>
      <c r="T1" s="370"/>
      <c r="U1" s="370"/>
      <c r="V1" s="370"/>
      <c r="W1" s="370"/>
      <c r="X1" s="370"/>
      <c r="Y1" s="370"/>
      <c r="Z1" s="370"/>
      <c r="AA1" s="370"/>
      <c r="AB1" s="370"/>
    </row>
    <row r="2" spans="1:28" ht="15" customHeight="1" x14ac:dyDescent="0.25">
      <c r="A2" s="369"/>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row>
    <row r="3" spans="1:28" ht="24" customHeight="1" x14ac:dyDescent="0.25">
      <c r="B3" s="441"/>
      <c r="C3" s="441"/>
      <c r="D3" s="442"/>
      <c r="E3" s="443"/>
      <c r="F3" s="443"/>
      <c r="G3" s="443"/>
      <c r="H3" s="443"/>
      <c r="I3" s="443"/>
      <c r="J3" s="443"/>
      <c r="K3" s="426"/>
      <c r="P3" s="442"/>
      <c r="Q3" s="374" t="s">
        <v>98</v>
      </c>
      <c r="S3" s="443"/>
      <c r="T3" s="443"/>
      <c r="U3" s="443"/>
      <c r="V3" s="443"/>
      <c r="W3" s="426"/>
      <c r="Z3" s="374"/>
    </row>
    <row r="4" spans="1:28" s="379" customFormat="1" ht="23.25" customHeight="1" x14ac:dyDescent="0.25">
      <c r="A4" s="781" t="s">
        <v>1</v>
      </c>
      <c r="B4" s="781" t="s">
        <v>70</v>
      </c>
      <c r="C4" s="779" t="s">
        <v>3</v>
      </c>
      <c r="D4" s="823" t="s">
        <v>4</v>
      </c>
      <c r="E4" s="824"/>
      <c r="F4" s="824"/>
      <c r="G4" s="824"/>
      <c r="H4" s="824"/>
      <c r="I4" s="824"/>
      <c r="J4" s="824"/>
      <c r="K4" s="824"/>
      <c r="L4" s="824"/>
      <c r="M4" s="824"/>
      <c r="N4" s="824"/>
      <c r="O4" s="825"/>
      <c r="P4" s="793" t="s">
        <v>5</v>
      </c>
      <c r="Q4" s="794"/>
      <c r="R4" s="794"/>
      <c r="S4" s="794"/>
      <c r="T4" s="794"/>
      <c r="U4" s="795"/>
      <c r="V4" s="446"/>
      <c r="W4" s="446"/>
      <c r="X4" s="446"/>
      <c r="Y4" s="446"/>
      <c r="Z4" s="447"/>
      <c r="AA4" s="447"/>
      <c r="AB4" s="820" t="s">
        <v>6</v>
      </c>
    </row>
    <row r="5" spans="1:28" s="379" customFormat="1" ht="22.5" customHeight="1" x14ac:dyDescent="0.25">
      <c r="A5" s="789"/>
      <c r="B5" s="789"/>
      <c r="C5" s="779"/>
      <c r="D5" s="823" t="s">
        <v>72</v>
      </c>
      <c r="E5" s="824"/>
      <c r="F5" s="824"/>
      <c r="G5" s="824"/>
      <c r="H5" s="824"/>
      <c r="I5" s="824"/>
      <c r="J5" s="824"/>
      <c r="K5" s="824"/>
      <c r="L5" s="824"/>
      <c r="M5" s="824"/>
      <c r="N5" s="824"/>
      <c r="O5" s="825"/>
      <c r="P5" s="793" t="s">
        <v>72</v>
      </c>
      <c r="Q5" s="794"/>
      <c r="R5" s="794"/>
      <c r="S5" s="794"/>
      <c r="T5" s="794"/>
      <c r="U5" s="795"/>
      <c r="V5" s="446"/>
      <c r="W5" s="446"/>
      <c r="X5" s="446"/>
      <c r="Y5" s="446"/>
      <c r="Z5" s="447"/>
      <c r="AA5" s="446"/>
      <c r="AB5" s="821"/>
    </row>
    <row r="6" spans="1:28" s="379" customFormat="1" ht="21" customHeight="1" x14ac:dyDescent="0.25">
      <c r="A6" s="782"/>
      <c r="B6" s="782"/>
      <c r="C6" s="779"/>
      <c r="D6" s="427">
        <v>1</v>
      </c>
      <c r="E6" s="427">
        <v>2</v>
      </c>
      <c r="F6" s="427">
        <v>3</v>
      </c>
      <c r="G6" s="427">
        <v>4</v>
      </c>
      <c r="H6" s="427">
        <v>5</v>
      </c>
      <c r="I6" s="427">
        <v>6</v>
      </c>
      <c r="J6" s="427">
        <v>7</v>
      </c>
      <c r="K6" s="428">
        <v>8</v>
      </c>
      <c r="L6" s="428">
        <v>9</v>
      </c>
      <c r="M6" s="427">
        <v>10</v>
      </c>
      <c r="N6" s="428">
        <v>11</v>
      </c>
      <c r="O6" s="448">
        <v>12</v>
      </c>
      <c r="P6" s="427">
        <v>1</v>
      </c>
      <c r="Q6" s="428">
        <v>2</v>
      </c>
      <c r="R6" s="428">
        <v>3</v>
      </c>
      <c r="S6" s="427">
        <v>4</v>
      </c>
      <c r="T6" s="427">
        <v>5</v>
      </c>
      <c r="U6" s="428">
        <v>6</v>
      </c>
      <c r="V6" s="448">
        <v>7</v>
      </c>
      <c r="W6" s="428">
        <v>8</v>
      </c>
      <c r="X6" s="428">
        <v>9</v>
      </c>
      <c r="Y6" s="427">
        <v>10</v>
      </c>
      <c r="Z6" s="428">
        <v>11</v>
      </c>
      <c r="AA6" s="448">
        <v>12</v>
      </c>
      <c r="AB6" s="822"/>
    </row>
    <row r="7" spans="1:28" ht="19.350000000000001" customHeight="1" x14ac:dyDescent="0.25">
      <c r="A7" s="383" t="s">
        <v>15</v>
      </c>
      <c r="B7" s="383" t="s">
        <v>16</v>
      </c>
      <c r="C7" s="383" t="s">
        <v>16</v>
      </c>
      <c r="D7" s="384" t="s">
        <v>146</v>
      </c>
      <c r="E7" s="449"/>
      <c r="F7" s="384" t="s">
        <v>147</v>
      </c>
      <c r="G7" s="450"/>
      <c r="H7" s="450"/>
      <c r="I7" s="384" t="s">
        <v>148</v>
      </c>
      <c r="J7" s="449"/>
      <c r="K7" s="451"/>
      <c r="L7" s="384" t="s">
        <v>150</v>
      </c>
      <c r="M7" s="384"/>
      <c r="N7" s="384"/>
      <c r="O7" s="384" t="s">
        <v>149</v>
      </c>
      <c r="P7" s="384" t="s">
        <v>151</v>
      </c>
      <c r="Q7" s="384" t="s">
        <v>152</v>
      </c>
      <c r="R7" s="384" t="s">
        <v>153</v>
      </c>
      <c r="S7" s="384" t="s">
        <v>154</v>
      </c>
      <c r="T7" s="384" t="s">
        <v>155</v>
      </c>
      <c r="U7" s="384" t="s">
        <v>156</v>
      </c>
      <c r="V7" s="452"/>
      <c r="W7" s="453"/>
      <c r="X7" s="453"/>
      <c r="Y7" s="387"/>
      <c r="Z7" s="387"/>
      <c r="AA7" s="386"/>
      <c r="AB7" s="387"/>
    </row>
    <row r="8" spans="1:28" ht="19.350000000000001" customHeight="1" x14ac:dyDescent="0.25">
      <c r="A8" s="416">
        <v>1</v>
      </c>
      <c r="B8" s="454" t="s">
        <v>17</v>
      </c>
      <c r="C8" s="455" t="s">
        <v>18</v>
      </c>
      <c r="D8" s="456">
        <v>6.6</v>
      </c>
      <c r="E8" s="456">
        <v>6.6</v>
      </c>
      <c r="F8" s="457">
        <v>6.8</v>
      </c>
      <c r="G8" s="457">
        <v>6.9</v>
      </c>
      <c r="H8" s="457">
        <v>7</v>
      </c>
      <c r="I8" s="457">
        <v>6.9</v>
      </c>
      <c r="J8" s="457">
        <v>6.9</v>
      </c>
      <c r="K8" s="458">
        <v>7.1</v>
      </c>
      <c r="L8" s="458">
        <v>7.1</v>
      </c>
      <c r="M8" s="457">
        <v>6.9</v>
      </c>
      <c r="N8" s="459">
        <v>6.6</v>
      </c>
      <c r="O8" s="460">
        <v>6.8</v>
      </c>
      <c r="P8" s="456">
        <v>6.5</v>
      </c>
      <c r="Q8" s="461">
        <v>6.7</v>
      </c>
      <c r="R8" s="462">
        <v>6.7</v>
      </c>
      <c r="S8" s="463">
        <v>6.9</v>
      </c>
      <c r="T8" s="463">
        <v>6.6</v>
      </c>
      <c r="U8" s="462"/>
      <c r="V8" s="464"/>
      <c r="W8" s="462"/>
      <c r="X8" s="462"/>
      <c r="Y8" s="463"/>
      <c r="Z8" s="361"/>
      <c r="AA8" s="464"/>
      <c r="AB8" s="462"/>
    </row>
    <row r="9" spans="1:28" ht="18.75" customHeight="1" x14ac:dyDescent="0.25">
      <c r="A9" s="399">
        <f>A8+1</f>
        <v>2</v>
      </c>
      <c r="B9" s="465" t="s">
        <v>19</v>
      </c>
      <c r="C9" s="466" t="s">
        <v>20</v>
      </c>
      <c r="D9" s="467">
        <v>4</v>
      </c>
      <c r="E9" s="467">
        <v>4.0999999999999996</v>
      </c>
      <c r="F9" s="463">
        <v>4.2</v>
      </c>
      <c r="G9" s="463">
        <v>4.2</v>
      </c>
      <c r="H9" s="463">
        <v>4.2</v>
      </c>
      <c r="I9" s="463">
        <v>4.0999999999999996</v>
      </c>
      <c r="J9" s="463">
        <v>4.2</v>
      </c>
      <c r="K9" s="462">
        <v>4.3</v>
      </c>
      <c r="L9" s="462">
        <v>4.4000000000000004</v>
      </c>
      <c r="M9" s="463"/>
      <c r="N9" s="361">
        <v>4.5</v>
      </c>
      <c r="O9" s="464">
        <v>4.4000000000000004</v>
      </c>
      <c r="P9" s="467">
        <v>4.3</v>
      </c>
      <c r="Q9" s="468">
        <v>4.4000000000000004</v>
      </c>
      <c r="R9" s="467">
        <v>4.3</v>
      </c>
      <c r="S9" s="467">
        <v>4.3</v>
      </c>
      <c r="T9" s="467">
        <v>4.3</v>
      </c>
      <c r="U9" s="462"/>
      <c r="V9" s="464"/>
      <c r="W9" s="462"/>
      <c r="X9" s="462"/>
      <c r="Y9" s="463"/>
      <c r="Z9" s="361"/>
      <c r="AA9" s="464"/>
      <c r="AB9" s="469"/>
    </row>
    <row r="10" spans="1:28" ht="19.350000000000001" customHeight="1" x14ac:dyDescent="0.25">
      <c r="A10" s="399">
        <f t="shared" ref="A10:A23" si="0">A9+1</f>
        <v>3</v>
      </c>
      <c r="B10" s="465" t="s">
        <v>21</v>
      </c>
      <c r="C10" s="466" t="s">
        <v>22</v>
      </c>
      <c r="D10" s="467">
        <v>4.4000000000000004</v>
      </c>
      <c r="E10" s="467">
        <v>4.4000000000000004</v>
      </c>
      <c r="F10" s="463">
        <v>4.5</v>
      </c>
      <c r="G10" s="463">
        <v>4.5999999999999996</v>
      </c>
      <c r="H10" s="463">
        <v>4.7</v>
      </c>
      <c r="I10" s="463">
        <v>4.7</v>
      </c>
      <c r="J10" s="463">
        <v>4.7</v>
      </c>
      <c r="K10" s="462">
        <v>4.8</v>
      </c>
      <c r="L10" s="462">
        <v>5</v>
      </c>
      <c r="M10" s="463">
        <v>5.0999999999999996</v>
      </c>
      <c r="N10" s="462">
        <v>5.0999999999999996</v>
      </c>
      <c r="O10" s="470">
        <v>5.2</v>
      </c>
      <c r="P10" s="464">
        <v>5.2</v>
      </c>
      <c r="Q10" s="468">
        <v>4.9000000000000004</v>
      </c>
      <c r="R10" s="462">
        <v>5</v>
      </c>
      <c r="S10" s="468">
        <v>4.9000000000000004</v>
      </c>
      <c r="T10" s="463"/>
      <c r="U10" s="462"/>
      <c r="V10" s="464"/>
      <c r="W10" s="462"/>
      <c r="X10" s="462"/>
      <c r="Y10" s="463"/>
      <c r="Z10" s="361"/>
      <c r="AA10" s="464"/>
      <c r="AB10" s="462"/>
    </row>
    <row r="11" spans="1:28" ht="19.350000000000001" customHeight="1" x14ac:dyDescent="0.25">
      <c r="A11" s="399">
        <f t="shared" si="0"/>
        <v>4</v>
      </c>
      <c r="B11" s="465" t="s">
        <v>23</v>
      </c>
      <c r="C11" s="466" t="s">
        <v>24</v>
      </c>
      <c r="D11" s="467">
        <v>6.2</v>
      </c>
      <c r="E11" s="467">
        <v>6.2</v>
      </c>
      <c r="F11" s="463">
        <v>6.3</v>
      </c>
      <c r="G11" s="463">
        <v>6.3</v>
      </c>
      <c r="H11" s="463">
        <v>6.3</v>
      </c>
      <c r="I11" s="463">
        <v>6.3</v>
      </c>
      <c r="J11" s="463">
        <v>6.3</v>
      </c>
      <c r="K11" s="462">
        <v>6.3</v>
      </c>
      <c r="L11" s="462">
        <v>6.3</v>
      </c>
      <c r="M11" s="463">
        <v>6.3</v>
      </c>
      <c r="N11" s="361">
        <v>6.3</v>
      </c>
      <c r="O11" s="361">
        <v>6.3</v>
      </c>
      <c r="P11" s="361">
        <v>6.3</v>
      </c>
      <c r="Q11" s="361">
        <v>6.3</v>
      </c>
      <c r="R11" s="400">
        <v>6.3</v>
      </c>
      <c r="S11" s="463">
        <v>6.4</v>
      </c>
      <c r="T11" s="400">
        <v>6.3</v>
      </c>
      <c r="U11" s="745">
        <v>6.3</v>
      </c>
      <c r="V11" s="464"/>
      <c r="W11" s="462"/>
      <c r="X11" s="462"/>
      <c r="Y11" s="463"/>
      <c r="Z11" s="361"/>
      <c r="AA11" s="464"/>
      <c r="AB11" s="462"/>
    </row>
    <row r="12" spans="1:28" ht="19.350000000000001" customHeight="1" x14ac:dyDescent="0.25">
      <c r="A12" s="399">
        <f t="shared" si="0"/>
        <v>5</v>
      </c>
      <c r="B12" s="465" t="s">
        <v>25</v>
      </c>
      <c r="C12" s="466" t="s">
        <v>217</v>
      </c>
      <c r="D12" s="471"/>
      <c r="E12" s="463"/>
      <c r="F12" s="463">
        <v>7.4</v>
      </c>
      <c r="G12" s="463"/>
      <c r="H12" s="463"/>
      <c r="I12" s="463">
        <v>7.6</v>
      </c>
      <c r="J12" s="463"/>
      <c r="K12" s="462"/>
      <c r="L12" s="462">
        <v>7.7</v>
      </c>
      <c r="M12" s="463"/>
      <c r="N12" s="361"/>
      <c r="O12" s="464">
        <v>7.9</v>
      </c>
      <c r="P12" s="471"/>
      <c r="Q12" s="462"/>
      <c r="R12" s="462">
        <v>8.1</v>
      </c>
      <c r="S12" s="463"/>
      <c r="T12" s="463"/>
      <c r="U12" s="462"/>
      <c r="V12" s="464"/>
      <c r="W12" s="462"/>
      <c r="X12" s="462"/>
      <c r="Y12" s="463"/>
      <c r="Z12" s="361"/>
      <c r="AA12" s="464"/>
      <c r="AB12" s="462"/>
    </row>
    <row r="13" spans="1:28" ht="19.350000000000001" customHeight="1" x14ac:dyDescent="0.25">
      <c r="A13" s="399">
        <f t="shared" si="0"/>
        <v>6</v>
      </c>
      <c r="B13" s="465" t="s">
        <v>27</v>
      </c>
      <c r="C13" s="466" t="s">
        <v>28</v>
      </c>
      <c r="D13" s="467">
        <v>6.4</v>
      </c>
      <c r="E13" s="463">
        <v>6.1</v>
      </c>
      <c r="F13" s="463">
        <v>6.3</v>
      </c>
      <c r="G13" s="463">
        <v>6.1</v>
      </c>
      <c r="H13" s="463">
        <v>6.5</v>
      </c>
      <c r="I13" s="462">
        <v>6.2</v>
      </c>
      <c r="J13" s="444">
        <v>6</v>
      </c>
      <c r="K13" s="463">
        <v>5.9</v>
      </c>
      <c r="L13" s="462">
        <v>6</v>
      </c>
      <c r="M13" s="463">
        <v>5.8</v>
      </c>
      <c r="N13" s="361">
        <v>5.6</v>
      </c>
      <c r="O13" s="464">
        <v>5.6</v>
      </c>
      <c r="P13" s="467">
        <v>5.2</v>
      </c>
      <c r="Q13" s="462">
        <v>5.4</v>
      </c>
      <c r="R13" s="467">
        <v>5.2</v>
      </c>
      <c r="S13" s="463">
        <v>5.0999999999999996</v>
      </c>
      <c r="T13" s="463"/>
      <c r="U13" s="462"/>
      <c r="V13" s="444"/>
      <c r="W13" s="463"/>
      <c r="X13" s="462"/>
      <c r="Y13" s="463"/>
      <c r="Z13" s="361"/>
      <c r="AA13" s="464"/>
      <c r="AB13" s="462"/>
    </row>
    <row r="14" spans="1:28" ht="19.350000000000001" customHeight="1" x14ac:dyDescent="0.25">
      <c r="A14" s="399">
        <f t="shared" si="0"/>
        <v>7</v>
      </c>
      <c r="B14" s="465" t="s">
        <v>29</v>
      </c>
      <c r="C14" s="466" t="s">
        <v>218</v>
      </c>
      <c r="D14" s="471"/>
      <c r="E14" s="463"/>
      <c r="F14" s="463">
        <v>11.36</v>
      </c>
      <c r="G14" s="463"/>
      <c r="H14" s="463"/>
      <c r="I14" s="463">
        <v>10.29</v>
      </c>
      <c r="J14" s="463"/>
      <c r="K14" s="462"/>
      <c r="L14" s="462">
        <v>10.45</v>
      </c>
      <c r="M14" s="463"/>
      <c r="N14" s="361"/>
      <c r="O14" s="464">
        <v>9.93</v>
      </c>
      <c r="P14" s="471"/>
      <c r="Q14" s="462"/>
      <c r="R14" s="462">
        <v>10.83</v>
      </c>
      <c r="S14" s="463"/>
      <c r="T14" s="463"/>
      <c r="U14" s="462"/>
      <c r="V14" s="464"/>
      <c r="W14" s="462"/>
      <c r="X14" s="462"/>
      <c r="Y14" s="463"/>
      <c r="Z14" s="361"/>
      <c r="AA14" s="464"/>
      <c r="AB14" s="462"/>
    </row>
    <row r="15" spans="1:28" ht="19.350000000000001" customHeight="1" x14ac:dyDescent="0.25">
      <c r="A15" s="399">
        <f t="shared" si="0"/>
        <v>8</v>
      </c>
      <c r="B15" s="465" t="s">
        <v>31</v>
      </c>
      <c r="C15" s="466" t="s">
        <v>32</v>
      </c>
      <c r="D15" s="471">
        <v>5.2</v>
      </c>
      <c r="E15" s="463">
        <v>5.4</v>
      </c>
      <c r="F15" s="463">
        <v>5.2</v>
      </c>
      <c r="G15" s="463">
        <v>5.0999999999999996</v>
      </c>
      <c r="H15" s="463">
        <v>5</v>
      </c>
      <c r="I15" s="463">
        <v>5</v>
      </c>
      <c r="J15" s="463">
        <v>5.2</v>
      </c>
      <c r="K15" s="462">
        <v>5.3</v>
      </c>
      <c r="L15" s="462">
        <v>5.2</v>
      </c>
      <c r="M15" s="463">
        <v>5.0999999999999996</v>
      </c>
      <c r="N15" s="361">
        <v>5.0999999999999996</v>
      </c>
      <c r="O15" s="361">
        <v>5.0999999999999996</v>
      </c>
      <c r="P15" s="471">
        <v>5.2</v>
      </c>
      <c r="Q15" s="462">
        <v>5.3</v>
      </c>
      <c r="R15" s="462">
        <v>5.4</v>
      </c>
      <c r="S15" s="463">
        <v>5.2</v>
      </c>
      <c r="T15" s="463">
        <v>5.0999999999999996</v>
      </c>
      <c r="U15" s="462"/>
      <c r="V15" s="464"/>
      <c r="W15" s="462"/>
      <c r="X15" s="462"/>
      <c r="Y15" s="463"/>
      <c r="Z15" s="361"/>
      <c r="AA15" s="464"/>
      <c r="AB15" s="462"/>
    </row>
    <row r="16" spans="1:28" ht="19.350000000000001" customHeight="1" x14ac:dyDescent="0.25">
      <c r="A16" s="399">
        <f t="shared" si="0"/>
        <v>9</v>
      </c>
      <c r="B16" s="465" t="s">
        <v>35</v>
      </c>
      <c r="C16" s="466" t="s">
        <v>36</v>
      </c>
      <c r="D16" s="471">
        <v>2.5</v>
      </c>
      <c r="E16" s="463">
        <v>2.4</v>
      </c>
      <c r="F16" s="463">
        <v>2.5</v>
      </c>
      <c r="G16" s="463">
        <v>2.5</v>
      </c>
      <c r="H16" s="463">
        <v>2.5</v>
      </c>
      <c r="I16" s="463">
        <v>2.5</v>
      </c>
      <c r="J16" s="463">
        <v>2.2999999999999998</v>
      </c>
      <c r="K16" s="462">
        <v>2.6</v>
      </c>
      <c r="L16" s="462">
        <v>2.6</v>
      </c>
      <c r="M16" s="463">
        <v>2.6</v>
      </c>
      <c r="N16" s="361">
        <v>2.6</v>
      </c>
      <c r="O16" s="361">
        <v>2.6</v>
      </c>
      <c r="P16" s="471">
        <v>2.7</v>
      </c>
      <c r="Q16" s="462">
        <v>2.6</v>
      </c>
      <c r="R16" s="471">
        <v>2.7</v>
      </c>
      <c r="S16" s="463">
        <v>2.5</v>
      </c>
      <c r="T16" s="746">
        <v>2.5</v>
      </c>
      <c r="U16" s="462"/>
      <c r="V16" s="464"/>
      <c r="W16" s="462"/>
      <c r="X16" s="462"/>
      <c r="Y16" s="463"/>
      <c r="Z16" s="361"/>
      <c r="AA16" s="464"/>
      <c r="AB16" s="462"/>
    </row>
    <row r="17" spans="1:28" ht="19.350000000000001" customHeight="1" x14ac:dyDescent="0.25">
      <c r="A17" s="399">
        <f t="shared" si="0"/>
        <v>10</v>
      </c>
      <c r="B17" s="465" t="s">
        <v>37</v>
      </c>
      <c r="C17" s="466" t="s">
        <v>38</v>
      </c>
      <c r="D17" s="471">
        <v>2.9</v>
      </c>
      <c r="E17" s="463">
        <v>2.7</v>
      </c>
      <c r="F17" s="463">
        <v>2.9</v>
      </c>
      <c r="G17" s="463">
        <v>2.7</v>
      </c>
      <c r="H17" s="463">
        <v>2.7</v>
      </c>
      <c r="I17" s="463">
        <v>2.6</v>
      </c>
      <c r="J17" s="463">
        <v>2.5</v>
      </c>
      <c r="K17" s="462">
        <v>2.6</v>
      </c>
      <c r="L17" s="462">
        <v>2.7</v>
      </c>
      <c r="M17" s="463">
        <v>2.6</v>
      </c>
      <c r="N17" s="361">
        <v>2.7</v>
      </c>
      <c r="O17" s="464">
        <v>3.3</v>
      </c>
      <c r="P17" s="471">
        <v>3</v>
      </c>
      <c r="Q17" s="462">
        <v>2.9</v>
      </c>
      <c r="R17" s="462">
        <v>2.7</v>
      </c>
      <c r="S17" s="463">
        <v>2.8</v>
      </c>
      <c r="T17" s="463">
        <v>2.8</v>
      </c>
      <c r="U17" s="462"/>
      <c r="V17" s="464"/>
      <c r="W17" s="462"/>
      <c r="X17" s="462"/>
      <c r="Y17" s="463"/>
      <c r="Z17" s="361"/>
      <c r="AA17" s="464"/>
      <c r="AB17" s="462"/>
    </row>
    <row r="18" spans="1:28" ht="18.75" customHeight="1" x14ac:dyDescent="0.25">
      <c r="A18" s="399">
        <f t="shared" si="0"/>
        <v>11</v>
      </c>
      <c r="B18" s="465" t="s">
        <v>39</v>
      </c>
      <c r="C18" s="466" t="s">
        <v>128</v>
      </c>
      <c r="D18" s="467">
        <v>4.0999999999999996</v>
      </c>
      <c r="E18" s="467">
        <v>4.0999999999999996</v>
      </c>
      <c r="F18" s="463">
        <v>4.0999999999999996</v>
      </c>
      <c r="G18" s="463">
        <v>4.0999999999999996</v>
      </c>
      <c r="H18" s="463">
        <v>4.0999999999999996</v>
      </c>
      <c r="I18" s="463">
        <v>4.3</v>
      </c>
      <c r="J18" s="463">
        <v>4.3</v>
      </c>
      <c r="K18" s="463">
        <v>4.3</v>
      </c>
      <c r="L18" s="462">
        <v>4.5</v>
      </c>
      <c r="M18" s="463">
        <v>4.3</v>
      </c>
      <c r="N18" s="462">
        <v>4.3</v>
      </c>
      <c r="O18" s="463">
        <v>4.0999999999999996</v>
      </c>
      <c r="P18" s="463">
        <v>4.0999999999999996</v>
      </c>
      <c r="Q18" s="462">
        <v>4.3</v>
      </c>
      <c r="R18" s="462">
        <v>4.3</v>
      </c>
      <c r="S18" s="463">
        <v>4.5</v>
      </c>
      <c r="T18" s="463">
        <v>4.4000000000000004</v>
      </c>
      <c r="U18" s="462"/>
      <c r="V18" s="464"/>
      <c r="W18" s="463"/>
      <c r="X18" s="462"/>
      <c r="Y18" s="463"/>
      <c r="Z18" s="462"/>
      <c r="AA18" s="464"/>
      <c r="AB18" s="462"/>
    </row>
    <row r="19" spans="1:28" ht="18.75" customHeight="1" x14ac:dyDescent="0.25">
      <c r="A19" s="399">
        <f t="shared" si="0"/>
        <v>12</v>
      </c>
      <c r="B19" s="465" t="s">
        <v>41</v>
      </c>
      <c r="C19" s="466" t="s">
        <v>219</v>
      </c>
      <c r="D19" s="471"/>
      <c r="E19" s="463"/>
      <c r="F19" s="463">
        <v>4.76</v>
      </c>
      <c r="G19" s="463"/>
      <c r="H19" s="463"/>
      <c r="I19" s="463"/>
      <c r="J19" s="463"/>
      <c r="K19" s="462"/>
      <c r="L19" s="462">
        <v>4.8499999999999996</v>
      </c>
      <c r="M19" s="463"/>
      <c r="N19" s="361"/>
      <c r="P19" s="471"/>
      <c r="Q19" s="462"/>
      <c r="R19" s="462">
        <v>4.68</v>
      </c>
      <c r="S19" s="463"/>
      <c r="T19" s="463"/>
      <c r="U19" s="462"/>
      <c r="V19" s="464"/>
      <c r="W19" s="462"/>
      <c r="X19" s="462"/>
      <c r="Y19" s="463"/>
      <c r="Z19" s="361"/>
      <c r="AA19" s="464"/>
      <c r="AB19" s="462"/>
    </row>
    <row r="20" spans="1:28" ht="18.75" customHeight="1" x14ac:dyDescent="0.25">
      <c r="A20" s="399">
        <f t="shared" si="0"/>
        <v>13</v>
      </c>
      <c r="B20" s="465" t="s">
        <v>43</v>
      </c>
      <c r="C20" s="466" t="s">
        <v>220</v>
      </c>
      <c r="D20" s="471"/>
      <c r="E20" s="463"/>
      <c r="F20" s="463">
        <v>0.89</v>
      </c>
      <c r="G20" s="463"/>
      <c r="H20" s="463"/>
      <c r="I20" s="463">
        <v>0.91</v>
      </c>
      <c r="J20" s="463"/>
      <c r="K20" s="462"/>
      <c r="L20" s="462">
        <v>0.77</v>
      </c>
      <c r="M20" s="463"/>
      <c r="N20" s="361"/>
      <c r="O20" s="464">
        <v>0.7</v>
      </c>
      <c r="P20" s="471"/>
      <c r="Q20" s="462"/>
      <c r="R20" s="462">
        <v>0.94</v>
      </c>
      <c r="S20" s="463"/>
      <c r="T20" s="463"/>
      <c r="U20" s="462"/>
      <c r="V20" s="464"/>
      <c r="W20" s="462"/>
      <c r="X20" s="462"/>
      <c r="Y20" s="463"/>
      <c r="Z20" s="361"/>
      <c r="AA20" s="464"/>
      <c r="AB20" s="462"/>
    </row>
    <row r="21" spans="1:28" ht="19.350000000000001" customHeight="1" x14ac:dyDescent="0.25">
      <c r="A21" s="399">
        <f t="shared" si="0"/>
        <v>14</v>
      </c>
      <c r="B21" s="465" t="s">
        <v>45</v>
      </c>
      <c r="C21" s="466" t="s">
        <v>46</v>
      </c>
      <c r="D21" s="467">
        <v>3.1</v>
      </c>
      <c r="E21" s="463">
        <v>3.1</v>
      </c>
      <c r="F21" s="463">
        <v>3.1</v>
      </c>
      <c r="G21" s="463">
        <v>3</v>
      </c>
      <c r="H21" s="463">
        <v>3</v>
      </c>
      <c r="I21" s="463">
        <v>3</v>
      </c>
      <c r="J21" s="463">
        <v>3</v>
      </c>
      <c r="K21" s="463">
        <v>3</v>
      </c>
      <c r="L21" s="463">
        <v>3</v>
      </c>
      <c r="M21" s="463">
        <v>3</v>
      </c>
      <c r="N21" s="361">
        <v>2.9</v>
      </c>
      <c r="O21" s="361">
        <v>2.9</v>
      </c>
      <c r="P21" s="361">
        <v>2.9</v>
      </c>
      <c r="Q21" s="361">
        <v>2.9</v>
      </c>
      <c r="R21" s="361">
        <v>2.9</v>
      </c>
      <c r="S21" s="463">
        <v>3</v>
      </c>
      <c r="T21" s="463"/>
      <c r="U21" s="462"/>
      <c r="V21" s="464"/>
      <c r="W21" s="463"/>
      <c r="X21" s="463"/>
      <c r="Y21" s="463"/>
      <c r="Z21" s="361"/>
      <c r="AA21" s="464"/>
      <c r="AB21" s="462"/>
    </row>
    <row r="22" spans="1:28" ht="19.350000000000001" customHeight="1" x14ac:dyDescent="0.25">
      <c r="A22" s="399">
        <f t="shared" si="0"/>
        <v>15</v>
      </c>
      <c r="B22" s="465" t="s">
        <v>47</v>
      </c>
      <c r="C22" s="466" t="s">
        <v>221</v>
      </c>
      <c r="D22" s="471"/>
      <c r="E22" s="463"/>
      <c r="F22" s="463">
        <v>2</v>
      </c>
      <c r="G22" s="463"/>
      <c r="H22" s="463"/>
      <c r="I22" s="463">
        <v>2</v>
      </c>
      <c r="J22" s="463"/>
      <c r="K22" s="462"/>
      <c r="L22" s="462">
        <v>2</v>
      </c>
      <c r="M22" s="463"/>
      <c r="N22" s="361"/>
      <c r="O22" s="464">
        <v>2</v>
      </c>
      <c r="P22" s="471"/>
      <c r="Q22" s="462"/>
      <c r="R22" s="462">
        <v>2</v>
      </c>
      <c r="S22" s="463"/>
      <c r="T22" s="463"/>
      <c r="U22" s="462"/>
      <c r="V22" s="464"/>
      <c r="W22" s="462"/>
      <c r="X22" s="462"/>
      <c r="Y22" s="463"/>
      <c r="Z22" s="361"/>
      <c r="AA22" s="464"/>
      <c r="AB22" s="462"/>
    </row>
    <row r="23" spans="1:28" ht="19.350000000000001" customHeight="1" x14ac:dyDescent="0.25">
      <c r="A23" s="408">
        <f t="shared" si="0"/>
        <v>16</v>
      </c>
      <c r="B23" s="472" t="s">
        <v>51</v>
      </c>
      <c r="C23" s="473" t="s">
        <v>52</v>
      </c>
      <c r="D23" s="474">
        <v>4.3</v>
      </c>
      <c r="E23" s="475">
        <v>3.8</v>
      </c>
      <c r="F23" s="475">
        <v>3.9</v>
      </c>
      <c r="G23" s="475">
        <v>4.0999999999999996</v>
      </c>
      <c r="H23" s="475">
        <v>3.9</v>
      </c>
      <c r="I23" s="475">
        <v>3.7</v>
      </c>
      <c r="J23" s="475">
        <v>5.3</v>
      </c>
      <c r="K23" s="476">
        <v>3.9</v>
      </c>
      <c r="L23" s="476">
        <v>3.8</v>
      </c>
      <c r="M23" s="475">
        <v>5</v>
      </c>
      <c r="N23" s="477">
        <v>4.4000000000000004</v>
      </c>
      <c r="O23" s="477">
        <v>4.4000000000000004</v>
      </c>
      <c r="P23" s="474">
        <v>5.8</v>
      </c>
      <c r="Q23" s="476">
        <v>5.0999999999999996</v>
      </c>
      <c r="R23" s="476">
        <v>5</v>
      </c>
      <c r="S23" s="475">
        <v>4.7</v>
      </c>
      <c r="T23" s="475"/>
      <c r="U23" s="476"/>
      <c r="V23" s="478"/>
      <c r="W23" s="476"/>
      <c r="X23" s="476"/>
      <c r="Y23" s="475"/>
      <c r="Z23" s="477"/>
      <c r="AA23" s="478"/>
      <c r="AB23" s="476"/>
    </row>
    <row r="24" spans="1:28" ht="19.350000000000001" hidden="1" customHeight="1" x14ac:dyDescent="0.25">
      <c r="A24" s="416"/>
      <c r="B24" s="455"/>
      <c r="C24" s="455"/>
      <c r="D24" s="479"/>
      <c r="E24" s="480"/>
      <c r="F24" s="480"/>
      <c r="G24" s="480"/>
      <c r="H24" s="480"/>
      <c r="I24" s="480"/>
      <c r="J24" s="480"/>
      <c r="K24" s="480"/>
      <c r="L24" s="480"/>
      <c r="M24" s="480"/>
      <c r="N24" s="479"/>
      <c r="O24" s="480"/>
      <c r="P24" s="479"/>
      <c r="Q24" s="480"/>
      <c r="R24" s="480"/>
      <c r="S24" s="480"/>
      <c r="T24" s="480"/>
      <c r="U24" s="480"/>
      <c r="V24" s="480"/>
      <c r="W24" s="480"/>
      <c r="X24" s="480"/>
      <c r="Y24" s="480"/>
      <c r="Z24" s="479"/>
      <c r="AA24" s="480"/>
      <c r="AB24" s="481"/>
    </row>
    <row r="25" spans="1:28" ht="19.350000000000001" hidden="1" customHeight="1" x14ac:dyDescent="0.25">
      <c r="A25" s="399"/>
      <c r="B25" s="466"/>
      <c r="C25" s="466"/>
      <c r="D25" s="482"/>
      <c r="E25" s="483"/>
      <c r="F25" s="483"/>
      <c r="G25" s="483"/>
      <c r="H25" s="483"/>
      <c r="I25" s="483"/>
      <c r="J25" s="483"/>
      <c r="K25" s="483"/>
      <c r="L25" s="483"/>
      <c r="M25" s="483"/>
      <c r="N25" s="482"/>
      <c r="O25" s="483"/>
      <c r="P25" s="482"/>
      <c r="Q25" s="483"/>
      <c r="R25" s="483"/>
      <c r="S25" s="483"/>
      <c r="T25" s="483"/>
      <c r="U25" s="483"/>
      <c r="V25" s="483"/>
      <c r="W25" s="483"/>
      <c r="X25" s="483"/>
      <c r="Y25" s="483"/>
      <c r="Z25" s="482"/>
      <c r="AA25" s="483"/>
      <c r="AB25" s="484"/>
    </row>
    <row r="26" spans="1:28" ht="19.350000000000001" hidden="1" customHeight="1" x14ac:dyDescent="0.25">
      <c r="A26" s="399"/>
      <c r="B26" s="466"/>
      <c r="C26" s="466"/>
      <c r="D26" s="482"/>
      <c r="E26" s="483"/>
      <c r="F26" s="483"/>
      <c r="G26" s="483"/>
      <c r="H26" s="483"/>
      <c r="I26" s="483"/>
      <c r="J26" s="483"/>
      <c r="K26" s="483"/>
      <c r="L26" s="483"/>
      <c r="M26" s="483"/>
      <c r="N26" s="482"/>
      <c r="O26" s="483"/>
      <c r="P26" s="482"/>
      <c r="Q26" s="483"/>
      <c r="R26" s="483"/>
      <c r="S26" s="483"/>
      <c r="T26" s="483"/>
      <c r="U26" s="483"/>
      <c r="V26" s="483"/>
      <c r="W26" s="483"/>
      <c r="X26" s="483"/>
      <c r="Y26" s="483"/>
      <c r="Z26" s="482"/>
      <c r="AA26" s="483"/>
      <c r="AB26" s="484"/>
    </row>
    <row r="27" spans="1:28" ht="19.350000000000001" hidden="1" customHeight="1" x14ac:dyDescent="0.25">
      <c r="A27" s="399"/>
      <c r="B27" s="466"/>
      <c r="C27" s="466"/>
      <c r="D27" s="482"/>
      <c r="E27" s="483"/>
      <c r="F27" s="483"/>
      <c r="G27" s="483"/>
      <c r="H27" s="483"/>
      <c r="I27" s="483"/>
      <c r="J27" s="483"/>
      <c r="K27" s="483"/>
      <c r="L27" s="483"/>
      <c r="M27" s="483"/>
      <c r="N27" s="482"/>
      <c r="O27" s="483"/>
      <c r="P27" s="482"/>
      <c r="Q27" s="483"/>
      <c r="R27" s="483"/>
      <c r="S27" s="483"/>
      <c r="T27" s="483"/>
      <c r="U27" s="483"/>
      <c r="V27" s="483"/>
      <c r="W27" s="483"/>
      <c r="X27" s="483"/>
      <c r="Y27" s="483"/>
      <c r="Z27" s="482"/>
      <c r="AA27" s="483"/>
      <c r="AB27" s="484"/>
    </row>
    <row r="28" spans="1:28" ht="19.350000000000001" hidden="1" customHeight="1" x14ac:dyDescent="0.25">
      <c r="A28" s="399"/>
      <c r="B28" s="466"/>
      <c r="C28" s="466"/>
      <c r="D28" s="482"/>
      <c r="E28" s="483"/>
      <c r="F28" s="483"/>
      <c r="G28" s="483"/>
      <c r="H28" s="483"/>
      <c r="I28" s="483"/>
      <c r="J28" s="483"/>
      <c r="K28" s="483"/>
      <c r="L28" s="483"/>
      <c r="M28" s="483"/>
      <c r="N28" s="482"/>
      <c r="O28" s="483"/>
      <c r="P28" s="482"/>
      <c r="Q28" s="483"/>
      <c r="R28" s="483"/>
      <c r="S28" s="483"/>
      <c r="T28" s="483"/>
      <c r="U28" s="483"/>
      <c r="V28" s="483"/>
      <c r="W28" s="483"/>
      <c r="X28" s="483"/>
      <c r="Y28" s="483"/>
      <c r="Z28" s="482"/>
      <c r="AA28" s="483"/>
      <c r="AB28" s="484"/>
    </row>
    <row r="29" spans="1:28" ht="19.350000000000001" hidden="1" customHeight="1" x14ac:dyDescent="0.25">
      <c r="A29" s="399"/>
      <c r="B29" s="466"/>
      <c r="C29" s="466"/>
      <c r="D29" s="482"/>
      <c r="E29" s="483"/>
      <c r="F29" s="483"/>
      <c r="G29" s="483"/>
      <c r="H29" s="483"/>
      <c r="I29" s="483"/>
      <c r="J29" s="483"/>
      <c r="K29" s="483"/>
      <c r="L29" s="483"/>
      <c r="M29" s="483"/>
      <c r="N29" s="482"/>
      <c r="O29" s="483"/>
      <c r="P29" s="482"/>
      <c r="Q29" s="483"/>
      <c r="R29" s="483"/>
      <c r="S29" s="483"/>
      <c r="T29" s="483"/>
      <c r="U29" s="483"/>
      <c r="V29" s="483"/>
      <c r="W29" s="483"/>
      <c r="X29" s="483"/>
      <c r="Y29" s="483"/>
      <c r="Z29" s="482"/>
      <c r="AA29" s="483"/>
      <c r="AB29" s="484"/>
    </row>
    <row r="30" spans="1:28" ht="19.350000000000001" hidden="1" customHeight="1" x14ac:dyDescent="0.25">
      <c r="A30" s="399"/>
      <c r="B30" s="466"/>
      <c r="C30" s="466"/>
      <c r="D30" s="482"/>
      <c r="E30" s="483"/>
      <c r="F30" s="483"/>
      <c r="G30" s="483"/>
      <c r="H30" s="483"/>
      <c r="I30" s="483"/>
      <c r="J30" s="483"/>
      <c r="K30" s="483"/>
      <c r="L30" s="483"/>
      <c r="M30" s="483"/>
      <c r="N30" s="482"/>
      <c r="O30" s="483"/>
      <c r="P30" s="482"/>
      <c r="Q30" s="483"/>
      <c r="R30" s="483"/>
      <c r="S30" s="483"/>
      <c r="T30" s="483"/>
      <c r="U30" s="483"/>
      <c r="V30" s="483"/>
      <c r="W30" s="483"/>
      <c r="X30" s="483"/>
      <c r="Y30" s="483"/>
      <c r="Z30" s="482"/>
      <c r="AA30" s="483"/>
      <c r="AB30" s="484"/>
    </row>
    <row r="31" spans="1:28" ht="19.350000000000001" hidden="1" customHeight="1" x14ac:dyDescent="0.25">
      <c r="A31" s="399"/>
      <c r="B31" s="466"/>
      <c r="C31" s="466"/>
      <c r="D31" s="482"/>
      <c r="E31" s="483"/>
      <c r="F31" s="483"/>
      <c r="G31" s="483"/>
      <c r="H31" s="483"/>
      <c r="I31" s="483"/>
      <c r="J31" s="483"/>
      <c r="K31" s="483"/>
      <c r="L31" s="483"/>
      <c r="M31" s="483"/>
      <c r="N31" s="482"/>
      <c r="O31" s="483"/>
      <c r="P31" s="482"/>
      <c r="Q31" s="483"/>
      <c r="R31" s="483"/>
      <c r="S31" s="483"/>
      <c r="T31" s="483"/>
      <c r="U31" s="483"/>
      <c r="V31" s="483"/>
      <c r="W31" s="483"/>
      <c r="X31" s="483"/>
      <c r="Y31" s="483"/>
      <c r="Z31" s="482"/>
      <c r="AA31" s="483"/>
      <c r="AB31" s="484"/>
    </row>
    <row r="32" spans="1:28" ht="19.350000000000001" hidden="1" customHeight="1" x14ac:dyDescent="0.25">
      <c r="A32" s="399"/>
      <c r="B32" s="466"/>
      <c r="C32" s="466"/>
      <c r="D32" s="482"/>
      <c r="E32" s="483"/>
      <c r="F32" s="483"/>
      <c r="G32" s="483"/>
      <c r="H32" s="483"/>
      <c r="I32" s="483"/>
      <c r="J32" s="483"/>
      <c r="K32" s="483"/>
      <c r="L32" s="483"/>
      <c r="M32" s="483"/>
      <c r="N32" s="482"/>
      <c r="O32" s="483"/>
      <c r="P32" s="482"/>
      <c r="Q32" s="483"/>
      <c r="R32" s="483"/>
      <c r="S32" s="483"/>
      <c r="T32" s="483"/>
      <c r="U32" s="483"/>
      <c r="V32" s="483"/>
      <c r="W32" s="483"/>
      <c r="X32" s="483"/>
      <c r="Y32" s="483"/>
      <c r="Z32" s="482"/>
      <c r="AA32" s="483"/>
      <c r="AB32" s="484"/>
    </row>
    <row r="33" spans="1:28" ht="19.350000000000001" hidden="1" customHeight="1" x14ac:dyDescent="0.25">
      <c r="A33" s="399"/>
      <c r="B33" s="466"/>
      <c r="C33" s="466"/>
      <c r="D33" s="482"/>
      <c r="E33" s="483"/>
      <c r="F33" s="483"/>
      <c r="G33" s="483"/>
      <c r="H33" s="483"/>
      <c r="I33" s="483"/>
      <c r="J33" s="483"/>
      <c r="K33" s="483"/>
      <c r="L33" s="483"/>
      <c r="M33" s="483"/>
      <c r="N33" s="482"/>
      <c r="O33" s="483"/>
      <c r="P33" s="482"/>
      <c r="Q33" s="483"/>
      <c r="R33" s="483"/>
      <c r="S33" s="483"/>
      <c r="T33" s="483"/>
      <c r="U33" s="483"/>
      <c r="V33" s="483"/>
      <c r="W33" s="483"/>
      <c r="X33" s="483"/>
      <c r="Y33" s="483"/>
      <c r="Z33" s="482"/>
      <c r="AA33" s="483"/>
      <c r="AB33" s="484"/>
    </row>
    <row r="34" spans="1:28" ht="19.350000000000001" hidden="1" customHeight="1" x14ac:dyDescent="0.25">
      <c r="A34" s="399"/>
      <c r="B34" s="466"/>
      <c r="C34" s="466"/>
      <c r="D34" s="482"/>
      <c r="E34" s="483"/>
      <c r="F34" s="483"/>
      <c r="G34" s="483"/>
      <c r="H34" s="483"/>
      <c r="I34" s="483"/>
      <c r="J34" s="483"/>
      <c r="K34" s="483"/>
      <c r="L34" s="483"/>
      <c r="M34" s="483"/>
      <c r="N34" s="482"/>
      <c r="O34" s="483"/>
      <c r="P34" s="482"/>
      <c r="Q34" s="483"/>
      <c r="R34" s="483"/>
      <c r="S34" s="483"/>
      <c r="T34" s="483"/>
      <c r="U34" s="483"/>
      <c r="V34" s="483"/>
      <c r="W34" s="483"/>
      <c r="X34" s="483"/>
      <c r="Y34" s="483"/>
      <c r="Z34" s="482"/>
      <c r="AA34" s="483"/>
      <c r="AB34" s="484"/>
    </row>
    <row r="35" spans="1:28" ht="19.350000000000001" hidden="1" customHeight="1" x14ac:dyDescent="0.25">
      <c r="A35" s="399"/>
      <c r="B35" s="466"/>
      <c r="C35" s="466"/>
      <c r="D35" s="482"/>
      <c r="E35" s="483"/>
      <c r="F35" s="483"/>
      <c r="G35" s="483"/>
      <c r="H35" s="483"/>
      <c r="I35" s="483"/>
      <c r="J35" s="483"/>
      <c r="K35" s="483"/>
      <c r="L35" s="483"/>
      <c r="M35" s="483"/>
      <c r="N35" s="482"/>
      <c r="O35" s="483"/>
      <c r="P35" s="482"/>
      <c r="Q35" s="483"/>
      <c r="R35" s="483"/>
      <c r="S35" s="483"/>
      <c r="T35" s="483"/>
      <c r="U35" s="483"/>
      <c r="V35" s="483"/>
      <c r="W35" s="483"/>
      <c r="X35" s="483"/>
      <c r="Y35" s="483"/>
      <c r="Z35" s="482"/>
      <c r="AA35" s="483"/>
      <c r="AB35" s="484"/>
    </row>
    <row r="36" spans="1:28" ht="19.350000000000001" hidden="1" customHeight="1" x14ac:dyDescent="0.25">
      <c r="A36" s="399"/>
      <c r="B36" s="466"/>
      <c r="C36" s="466"/>
      <c r="D36" s="482"/>
      <c r="E36" s="483"/>
      <c r="F36" s="483"/>
      <c r="G36" s="483"/>
      <c r="H36" s="483"/>
      <c r="I36" s="483"/>
      <c r="J36" s="483"/>
      <c r="K36" s="483"/>
      <c r="L36" s="483"/>
      <c r="M36" s="483"/>
      <c r="N36" s="482"/>
      <c r="O36" s="483"/>
      <c r="P36" s="482"/>
      <c r="Q36" s="483"/>
      <c r="R36" s="483"/>
      <c r="S36" s="483"/>
      <c r="T36" s="483"/>
      <c r="U36" s="483"/>
      <c r="V36" s="483"/>
      <c r="W36" s="483"/>
      <c r="X36" s="483"/>
      <c r="Y36" s="483"/>
      <c r="Z36" s="482"/>
      <c r="AA36" s="483"/>
      <c r="AB36" s="484"/>
    </row>
    <row r="37" spans="1:28" ht="19.350000000000001" hidden="1" customHeight="1" x14ac:dyDescent="0.25">
      <c r="A37" s="399"/>
      <c r="B37" s="466"/>
      <c r="C37" s="466"/>
      <c r="D37" s="482"/>
      <c r="E37" s="483"/>
      <c r="F37" s="483"/>
      <c r="G37" s="483"/>
      <c r="H37" s="483"/>
      <c r="I37" s="483"/>
      <c r="J37" s="483"/>
      <c r="K37" s="483"/>
      <c r="L37" s="483"/>
      <c r="M37" s="483"/>
      <c r="N37" s="482"/>
      <c r="O37" s="483"/>
      <c r="P37" s="482"/>
      <c r="Q37" s="483"/>
      <c r="R37" s="483"/>
      <c r="S37" s="483"/>
      <c r="T37" s="483"/>
      <c r="U37" s="483"/>
      <c r="V37" s="483"/>
      <c r="W37" s="483"/>
      <c r="X37" s="483"/>
      <c r="Y37" s="483"/>
      <c r="Z37" s="482"/>
      <c r="AA37" s="483"/>
      <c r="AB37" s="484"/>
    </row>
    <row r="38" spans="1:28" ht="19.350000000000001" hidden="1" customHeight="1" x14ac:dyDescent="0.25">
      <c r="A38" s="399"/>
      <c r="B38" s="466"/>
      <c r="C38" s="466"/>
      <c r="D38" s="482"/>
      <c r="E38" s="483"/>
      <c r="F38" s="483"/>
      <c r="G38" s="483"/>
      <c r="H38" s="483"/>
      <c r="I38" s="483"/>
      <c r="J38" s="483"/>
      <c r="K38" s="483"/>
      <c r="L38" s="483"/>
      <c r="M38" s="483"/>
      <c r="N38" s="482"/>
      <c r="O38" s="483"/>
      <c r="P38" s="482"/>
      <c r="Q38" s="483"/>
      <c r="R38" s="483"/>
      <c r="S38" s="483"/>
      <c r="T38" s="483"/>
      <c r="U38" s="483"/>
      <c r="V38" s="483"/>
      <c r="W38" s="483"/>
      <c r="X38" s="483"/>
      <c r="Y38" s="483"/>
      <c r="Z38" s="482"/>
      <c r="AA38" s="483"/>
      <c r="AB38" s="484"/>
    </row>
    <row r="39" spans="1:28" ht="19.350000000000001" hidden="1" customHeight="1" x14ac:dyDescent="0.25">
      <c r="A39" s="399"/>
      <c r="B39" s="466"/>
      <c r="C39" s="466"/>
      <c r="D39" s="482"/>
      <c r="E39" s="483"/>
      <c r="F39" s="483"/>
      <c r="G39" s="483"/>
      <c r="H39" s="483"/>
      <c r="I39" s="483"/>
      <c r="J39" s="483"/>
      <c r="K39" s="483"/>
      <c r="L39" s="483"/>
      <c r="M39" s="483"/>
      <c r="N39" s="482"/>
      <c r="O39" s="483"/>
      <c r="P39" s="482"/>
      <c r="Q39" s="483"/>
      <c r="R39" s="483"/>
      <c r="S39" s="483"/>
      <c r="T39" s="483"/>
      <c r="U39" s="483"/>
      <c r="V39" s="483"/>
      <c r="W39" s="483"/>
      <c r="X39" s="483"/>
      <c r="Y39" s="483"/>
      <c r="Z39" s="482"/>
      <c r="AA39" s="483"/>
      <c r="AB39" s="484"/>
    </row>
    <row r="40" spans="1:28" ht="19.350000000000001" hidden="1" customHeight="1" x14ac:dyDescent="0.25">
      <c r="A40" s="399"/>
      <c r="B40" s="466"/>
      <c r="C40" s="466"/>
      <c r="D40" s="482"/>
      <c r="E40" s="483"/>
      <c r="F40" s="483"/>
      <c r="G40" s="483"/>
      <c r="H40" s="483"/>
      <c r="I40" s="483"/>
      <c r="J40" s="483"/>
      <c r="K40" s="483"/>
      <c r="L40" s="483"/>
      <c r="M40" s="483"/>
      <c r="N40" s="482"/>
      <c r="O40" s="483"/>
      <c r="P40" s="482"/>
      <c r="Q40" s="483"/>
      <c r="R40" s="483"/>
      <c r="S40" s="483"/>
      <c r="T40" s="483"/>
      <c r="U40" s="483"/>
      <c r="V40" s="483"/>
      <c r="W40" s="483"/>
      <c r="X40" s="483"/>
      <c r="Y40" s="483"/>
      <c r="Z40" s="482"/>
      <c r="AA40" s="483"/>
      <c r="AB40" s="484"/>
    </row>
    <row r="41" spans="1:28" ht="19.350000000000001" hidden="1" customHeight="1" x14ac:dyDescent="0.25">
      <c r="A41" s="399"/>
      <c r="B41" s="466"/>
      <c r="C41" s="466"/>
      <c r="D41" s="482"/>
      <c r="E41" s="483"/>
      <c r="F41" s="483"/>
      <c r="G41" s="483"/>
      <c r="H41" s="483"/>
      <c r="I41" s="483"/>
      <c r="J41" s="483"/>
      <c r="K41" s="483"/>
      <c r="L41" s="483"/>
      <c r="M41" s="483"/>
      <c r="N41" s="482"/>
      <c r="O41" s="483"/>
      <c r="P41" s="482"/>
      <c r="Q41" s="483"/>
      <c r="R41" s="483"/>
      <c r="S41" s="483"/>
      <c r="T41" s="483"/>
      <c r="U41" s="483"/>
      <c r="V41" s="483"/>
      <c r="W41" s="483"/>
      <c r="X41" s="483"/>
      <c r="Y41" s="483"/>
      <c r="Z41" s="482"/>
      <c r="AA41" s="483"/>
      <c r="AB41" s="484"/>
    </row>
    <row r="42" spans="1:28" ht="19.350000000000001" hidden="1" customHeight="1" x14ac:dyDescent="0.25">
      <c r="A42" s="399"/>
      <c r="B42" s="466"/>
      <c r="C42" s="466"/>
      <c r="D42" s="482"/>
      <c r="E42" s="483"/>
      <c r="F42" s="483"/>
      <c r="G42" s="483"/>
      <c r="H42" s="483"/>
      <c r="I42" s="483"/>
      <c r="J42" s="483"/>
      <c r="K42" s="483"/>
      <c r="L42" s="483"/>
      <c r="M42" s="483"/>
      <c r="N42" s="482"/>
      <c r="O42" s="483"/>
      <c r="P42" s="482"/>
      <c r="Q42" s="483"/>
      <c r="R42" s="483"/>
      <c r="S42" s="483"/>
      <c r="T42" s="483"/>
      <c r="U42" s="483"/>
      <c r="V42" s="483"/>
      <c r="W42" s="483"/>
      <c r="X42" s="483"/>
      <c r="Y42" s="483"/>
      <c r="Z42" s="482"/>
      <c r="AA42" s="483"/>
      <c r="AB42" s="484"/>
    </row>
    <row r="43" spans="1:28" ht="19.350000000000001" hidden="1" customHeight="1" x14ac:dyDescent="0.25">
      <c r="A43" s="399"/>
      <c r="B43" s="466"/>
      <c r="C43" s="466"/>
      <c r="D43" s="482"/>
      <c r="E43" s="483"/>
      <c r="F43" s="483"/>
      <c r="G43" s="483"/>
      <c r="H43" s="483"/>
      <c r="I43" s="483"/>
      <c r="J43" s="483"/>
      <c r="K43" s="483"/>
      <c r="L43" s="483"/>
      <c r="M43" s="483"/>
      <c r="N43" s="482"/>
      <c r="O43" s="483"/>
      <c r="P43" s="482"/>
      <c r="Q43" s="483"/>
      <c r="R43" s="483"/>
      <c r="S43" s="483"/>
      <c r="T43" s="483"/>
      <c r="U43" s="483"/>
      <c r="V43" s="483"/>
      <c r="W43" s="483"/>
      <c r="X43" s="483"/>
      <c r="Y43" s="483"/>
      <c r="Z43" s="482"/>
      <c r="AA43" s="483"/>
      <c r="AB43" s="484"/>
    </row>
    <row r="44" spans="1:28" ht="19.350000000000001" hidden="1" customHeight="1" x14ac:dyDescent="0.25">
      <c r="A44" s="399"/>
      <c r="B44" s="466"/>
      <c r="C44" s="466"/>
      <c r="D44" s="482"/>
      <c r="E44" s="483"/>
      <c r="F44" s="483"/>
      <c r="G44" s="483"/>
      <c r="H44" s="483"/>
      <c r="I44" s="483"/>
      <c r="J44" s="483"/>
      <c r="K44" s="483"/>
      <c r="L44" s="483"/>
      <c r="M44" s="483"/>
      <c r="N44" s="482"/>
      <c r="O44" s="483"/>
      <c r="P44" s="482"/>
      <c r="Q44" s="483"/>
      <c r="R44" s="483"/>
      <c r="S44" s="483"/>
      <c r="T44" s="483"/>
      <c r="U44" s="483"/>
      <c r="V44" s="483"/>
      <c r="W44" s="483"/>
      <c r="X44" s="483"/>
      <c r="Y44" s="483"/>
      <c r="Z44" s="482"/>
      <c r="AA44" s="483"/>
      <c r="AB44" s="484"/>
    </row>
    <row r="45" spans="1:28" ht="19.350000000000001" hidden="1" customHeight="1" x14ac:dyDescent="0.25">
      <c r="A45" s="399"/>
      <c r="B45" s="466"/>
      <c r="C45" s="466"/>
      <c r="D45" s="482"/>
      <c r="E45" s="483"/>
      <c r="F45" s="483"/>
      <c r="G45" s="483"/>
      <c r="H45" s="483"/>
      <c r="I45" s="483"/>
      <c r="J45" s="483"/>
      <c r="K45" s="483"/>
      <c r="L45" s="483"/>
      <c r="M45" s="483"/>
      <c r="N45" s="482"/>
      <c r="O45" s="483"/>
      <c r="P45" s="482"/>
      <c r="Q45" s="483"/>
      <c r="R45" s="483"/>
      <c r="S45" s="483"/>
      <c r="T45" s="483"/>
      <c r="U45" s="483"/>
      <c r="V45" s="483"/>
      <c r="W45" s="483"/>
      <c r="X45" s="483"/>
      <c r="Y45" s="483"/>
      <c r="Z45" s="482"/>
      <c r="AA45" s="483"/>
      <c r="AB45" s="484"/>
    </row>
    <row r="46" spans="1:28" ht="19.350000000000001" hidden="1" customHeight="1" x14ac:dyDescent="0.25">
      <c r="A46" s="399"/>
      <c r="B46" s="466"/>
      <c r="C46" s="466"/>
      <c r="D46" s="482"/>
      <c r="E46" s="483"/>
      <c r="F46" s="483"/>
      <c r="G46" s="483"/>
      <c r="H46" s="483"/>
      <c r="I46" s="483"/>
      <c r="J46" s="483"/>
      <c r="K46" s="483"/>
      <c r="L46" s="483"/>
      <c r="M46" s="483"/>
      <c r="N46" s="482"/>
      <c r="O46" s="483"/>
      <c r="P46" s="482"/>
      <c r="Q46" s="483"/>
      <c r="R46" s="483"/>
      <c r="S46" s="483"/>
      <c r="T46" s="483"/>
      <c r="U46" s="483"/>
      <c r="V46" s="483"/>
      <c r="W46" s="483"/>
      <c r="X46" s="483"/>
      <c r="Y46" s="483"/>
      <c r="Z46" s="482"/>
      <c r="AA46" s="483"/>
      <c r="AB46" s="484"/>
    </row>
    <row r="47" spans="1:28" ht="19.350000000000001" hidden="1" customHeight="1" x14ac:dyDescent="0.25">
      <c r="A47" s="399"/>
      <c r="B47" s="466"/>
      <c r="C47" s="466"/>
      <c r="D47" s="482"/>
      <c r="E47" s="483"/>
      <c r="F47" s="483"/>
      <c r="G47" s="483"/>
      <c r="H47" s="483"/>
      <c r="I47" s="483"/>
      <c r="J47" s="483"/>
      <c r="K47" s="483"/>
      <c r="L47" s="483"/>
      <c r="M47" s="483"/>
      <c r="N47" s="482"/>
      <c r="O47" s="483"/>
      <c r="P47" s="482"/>
      <c r="Q47" s="483"/>
      <c r="R47" s="483"/>
      <c r="S47" s="483"/>
      <c r="T47" s="483"/>
      <c r="U47" s="483"/>
      <c r="V47" s="483"/>
      <c r="W47" s="483"/>
      <c r="X47" s="483"/>
      <c r="Y47" s="483"/>
      <c r="Z47" s="482"/>
      <c r="AA47" s="483"/>
      <c r="AB47" s="484"/>
    </row>
    <row r="48" spans="1:28" ht="19.350000000000001" hidden="1" customHeight="1" x14ac:dyDescent="0.25">
      <c r="A48" s="399"/>
      <c r="B48" s="466"/>
      <c r="C48" s="466"/>
      <c r="D48" s="482"/>
      <c r="E48" s="483"/>
      <c r="F48" s="483"/>
      <c r="G48" s="483"/>
      <c r="H48" s="483"/>
      <c r="I48" s="483"/>
      <c r="J48" s="483"/>
      <c r="K48" s="483"/>
      <c r="L48" s="483"/>
      <c r="M48" s="483"/>
      <c r="N48" s="482"/>
      <c r="O48" s="483"/>
      <c r="P48" s="482"/>
      <c r="Q48" s="483"/>
      <c r="R48" s="483"/>
      <c r="S48" s="483"/>
      <c r="T48" s="483"/>
      <c r="U48" s="483"/>
      <c r="V48" s="483"/>
      <c r="W48" s="483"/>
      <c r="X48" s="483"/>
      <c r="Y48" s="483"/>
      <c r="Z48" s="482"/>
      <c r="AA48" s="483"/>
      <c r="AB48" s="484"/>
    </row>
    <row r="49" spans="1:28" ht="19.350000000000001" hidden="1" customHeight="1" x14ac:dyDescent="0.25">
      <c r="A49" s="399"/>
      <c r="B49" s="466"/>
      <c r="C49" s="466"/>
      <c r="D49" s="482"/>
      <c r="E49" s="483"/>
      <c r="F49" s="483"/>
      <c r="G49" s="483"/>
      <c r="H49" s="483"/>
      <c r="I49" s="483"/>
      <c r="J49" s="483"/>
      <c r="K49" s="483"/>
      <c r="L49" s="483"/>
      <c r="M49" s="483"/>
      <c r="N49" s="482"/>
      <c r="O49" s="483"/>
      <c r="P49" s="482"/>
      <c r="Q49" s="483"/>
      <c r="R49" s="483"/>
      <c r="S49" s="483"/>
      <c r="T49" s="483"/>
      <c r="U49" s="483"/>
      <c r="V49" s="483"/>
      <c r="W49" s="483"/>
      <c r="X49" s="483"/>
      <c r="Y49" s="483"/>
      <c r="Z49" s="482"/>
      <c r="AA49" s="483"/>
      <c r="AB49" s="484"/>
    </row>
    <row r="50" spans="1:28" ht="19.350000000000001" hidden="1" customHeight="1" x14ac:dyDescent="0.25">
      <c r="A50" s="399"/>
      <c r="B50" s="466"/>
      <c r="C50" s="466"/>
      <c r="D50" s="482"/>
      <c r="E50" s="483"/>
      <c r="F50" s="483"/>
      <c r="G50" s="483"/>
      <c r="H50" s="483"/>
      <c r="I50" s="483"/>
      <c r="J50" s="483"/>
      <c r="K50" s="483"/>
      <c r="L50" s="483"/>
      <c r="M50" s="483"/>
      <c r="N50" s="482"/>
      <c r="O50" s="483"/>
      <c r="P50" s="482"/>
      <c r="Q50" s="483"/>
      <c r="R50" s="483"/>
      <c r="S50" s="483"/>
      <c r="T50" s="483"/>
      <c r="U50" s="483"/>
      <c r="V50" s="483"/>
      <c r="W50" s="483"/>
      <c r="X50" s="483"/>
      <c r="Y50" s="483"/>
      <c r="Z50" s="482"/>
      <c r="AA50" s="483"/>
      <c r="AB50" s="484"/>
    </row>
    <row r="51" spans="1:28" ht="19.350000000000001" hidden="1" customHeight="1" x14ac:dyDescent="0.25">
      <c r="A51" s="399"/>
      <c r="B51" s="466"/>
      <c r="C51" s="466"/>
      <c r="D51" s="482"/>
      <c r="E51" s="483"/>
      <c r="F51" s="483"/>
      <c r="G51" s="483"/>
      <c r="H51" s="483"/>
      <c r="I51" s="483"/>
      <c r="J51" s="483"/>
      <c r="K51" s="483"/>
      <c r="L51" s="483"/>
      <c r="M51" s="483"/>
      <c r="N51" s="482"/>
      <c r="O51" s="483"/>
      <c r="P51" s="482"/>
      <c r="Q51" s="483"/>
      <c r="R51" s="483"/>
      <c r="S51" s="483"/>
      <c r="T51" s="483"/>
      <c r="U51" s="483"/>
      <c r="V51" s="483"/>
      <c r="W51" s="483"/>
      <c r="X51" s="483"/>
      <c r="Y51" s="483"/>
      <c r="Z51" s="482"/>
      <c r="AA51" s="483"/>
      <c r="AB51" s="484"/>
    </row>
    <row r="52" spans="1:28" ht="19.350000000000001" hidden="1" customHeight="1" x14ac:dyDescent="0.25">
      <c r="A52" s="399"/>
      <c r="B52" s="466"/>
      <c r="C52" s="466"/>
      <c r="D52" s="482"/>
      <c r="E52" s="483"/>
      <c r="F52" s="483"/>
      <c r="G52" s="483"/>
      <c r="H52" s="483"/>
      <c r="I52" s="483"/>
      <c r="J52" s="483"/>
      <c r="K52" s="483"/>
      <c r="L52" s="483"/>
      <c r="M52" s="483"/>
      <c r="N52" s="482"/>
      <c r="O52" s="483"/>
      <c r="P52" s="482"/>
      <c r="Q52" s="483"/>
      <c r="R52" s="483"/>
      <c r="S52" s="483"/>
      <c r="T52" s="483"/>
      <c r="U52" s="483"/>
      <c r="V52" s="483"/>
      <c r="W52" s="483"/>
      <c r="X52" s="483"/>
      <c r="Y52" s="483"/>
      <c r="Z52" s="482"/>
      <c r="AA52" s="483"/>
      <c r="AB52" s="484"/>
    </row>
    <row r="53" spans="1:28" ht="19.350000000000001" hidden="1" customHeight="1" x14ac:dyDescent="0.25">
      <c r="A53" s="399"/>
      <c r="B53" s="466"/>
      <c r="C53" s="466"/>
      <c r="D53" s="482"/>
      <c r="E53" s="483"/>
      <c r="F53" s="483"/>
      <c r="G53" s="483"/>
      <c r="H53" s="483"/>
      <c r="I53" s="483"/>
      <c r="J53" s="483"/>
      <c r="K53" s="483"/>
      <c r="L53" s="483"/>
      <c r="M53" s="483"/>
      <c r="N53" s="482"/>
      <c r="O53" s="483"/>
      <c r="P53" s="482"/>
      <c r="Q53" s="483"/>
      <c r="R53" s="483"/>
      <c r="S53" s="483"/>
      <c r="T53" s="483"/>
      <c r="U53" s="483"/>
      <c r="V53" s="483"/>
      <c r="W53" s="483"/>
      <c r="X53" s="483"/>
      <c r="Y53" s="483"/>
      <c r="Z53" s="482"/>
      <c r="AA53" s="483"/>
      <c r="AB53" s="484"/>
    </row>
    <row r="54" spans="1:28" ht="19.350000000000001" hidden="1" customHeight="1" x14ac:dyDescent="0.25">
      <c r="A54" s="399"/>
      <c r="B54" s="466"/>
      <c r="C54" s="466"/>
      <c r="D54" s="482"/>
      <c r="E54" s="483"/>
      <c r="F54" s="483"/>
      <c r="G54" s="483"/>
      <c r="H54" s="483"/>
      <c r="I54" s="483"/>
      <c r="J54" s="483"/>
      <c r="K54" s="483"/>
      <c r="L54" s="483"/>
      <c r="M54" s="483"/>
      <c r="N54" s="482"/>
      <c r="O54" s="483"/>
      <c r="P54" s="482"/>
      <c r="Q54" s="483"/>
      <c r="R54" s="483"/>
      <c r="S54" s="483"/>
      <c r="T54" s="483"/>
      <c r="U54" s="483"/>
      <c r="V54" s="483"/>
      <c r="W54" s="483"/>
      <c r="X54" s="483"/>
      <c r="Y54" s="483"/>
      <c r="Z54" s="482"/>
      <c r="AA54" s="483"/>
      <c r="AB54" s="484"/>
    </row>
    <row r="55" spans="1:28" ht="19.350000000000001" hidden="1" customHeight="1" x14ac:dyDescent="0.25">
      <c r="A55" s="399"/>
      <c r="B55" s="466"/>
      <c r="C55" s="466"/>
      <c r="D55" s="482"/>
      <c r="E55" s="483"/>
      <c r="F55" s="483"/>
      <c r="G55" s="483"/>
      <c r="H55" s="483"/>
      <c r="I55" s="483"/>
      <c r="J55" s="483"/>
      <c r="K55" s="483"/>
      <c r="L55" s="483"/>
      <c r="M55" s="483"/>
      <c r="N55" s="482"/>
      <c r="O55" s="483"/>
      <c r="P55" s="482"/>
      <c r="Q55" s="483"/>
      <c r="R55" s="483"/>
      <c r="S55" s="483"/>
      <c r="T55" s="483"/>
      <c r="U55" s="483"/>
      <c r="V55" s="483"/>
      <c r="W55" s="483"/>
      <c r="X55" s="483"/>
      <c r="Y55" s="483"/>
      <c r="Z55" s="482"/>
      <c r="AA55" s="483"/>
      <c r="AB55" s="484"/>
    </row>
    <row r="56" spans="1:28" ht="19.350000000000001" hidden="1" customHeight="1" x14ac:dyDescent="0.25">
      <c r="A56" s="399"/>
      <c r="B56" s="466"/>
      <c r="C56" s="466"/>
      <c r="D56" s="482"/>
      <c r="E56" s="483"/>
      <c r="F56" s="483"/>
      <c r="G56" s="483"/>
      <c r="H56" s="483"/>
      <c r="I56" s="483"/>
      <c r="J56" s="483"/>
      <c r="K56" s="483"/>
      <c r="L56" s="483"/>
      <c r="M56" s="483"/>
      <c r="N56" s="482"/>
      <c r="O56" s="483"/>
      <c r="P56" s="482"/>
      <c r="Q56" s="483"/>
      <c r="R56" s="483"/>
      <c r="S56" s="483"/>
      <c r="T56" s="483"/>
      <c r="U56" s="483"/>
      <c r="V56" s="483"/>
      <c r="W56" s="483"/>
      <c r="X56" s="483"/>
      <c r="Y56" s="483"/>
      <c r="Z56" s="482"/>
      <c r="AA56" s="483"/>
      <c r="AB56" s="484"/>
    </row>
    <row r="57" spans="1:28" ht="9" customHeight="1" x14ac:dyDescent="0.25">
      <c r="A57" s="485"/>
      <c r="B57" s="486"/>
      <c r="D57" s="487"/>
      <c r="E57" s="488"/>
      <c r="F57" s="489"/>
      <c r="G57" s="489"/>
      <c r="H57" s="489"/>
      <c r="I57" s="489"/>
      <c r="J57" s="489"/>
      <c r="K57" s="489"/>
      <c r="L57" s="488"/>
      <c r="M57" s="488"/>
      <c r="N57" s="487"/>
      <c r="O57" s="488"/>
      <c r="P57" s="487"/>
      <c r="Q57" s="488"/>
      <c r="R57" s="489"/>
      <c r="S57" s="489"/>
      <c r="T57" s="489"/>
      <c r="U57" s="489"/>
      <c r="V57" s="489"/>
      <c r="W57" s="489"/>
      <c r="X57" s="488"/>
      <c r="Y57" s="488"/>
      <c r="Z57" s="487"/>
      <c r="AA57" s="488"/>
      <c r="AB57" s="420"/>
    </row>
    <row r="58" spans="1:28" ht="18" customHeight="1" x14ac:dyDescent="0.25">
      <c r="A58" s="826" t="s">
        <v>50</v>
      </c>
      <c r="B58" s="826"/>
      <c r="C58" s="422" t="s">
        <v>225</v>
      </c>
      <c r="D58" s="440"/>
      <c r="E58" s="490"/>
      <c r="F58" s="490"/>
      <c r="G58" s="490"/>
      <c r="H58" s="490"/>
      <c r="I58" s="490"/>
      <c r="J58" s="490"/>
      <c r="K58" s="490"/>
      <c r="N58" s="440"/>
      <c r="P58" s="440"/>
      <c r="Q58" s="490"/>
      <c r="R58" s="490"/>
      <c r="S58" s="490"/>
      <c r="T58" s="490"/>
      <c r="U58" s="490"/>
      <c r="V58" s="490"/>
      <c r="W58" s="490"/>
      <c r="Z58" s="440"/>
    </row>
    <row r="59" spans="1:28" ht="18.75" customHeight="1" x14ac:dyDescent="0.25">
      <c r="A59" s="491"/>
      <c r="B59" s="421"/>
      <c r="C59" s="421" t="s">
        <v>228</v>
      </c>
      <c r="D59" s="421"/>
      <c r="E59" s="492"/>
      <c r="F59" s="492"/>
      <c r="G59" s="492"/>
      <c r="H59" s="492"/>
      <c r="I59" s="492"/>
      <c r="J59" s="492"/>
      <c r="K59" s="492"/>
      <c r="L59" s="493"/>
      <c r="M59" s="493"/>
      <c r="O59" s="493"/>
      <c r="P59" s="421"/>
      <c r="Q59" s="492"/>
      <c r="R59" s="492"/>
      <c r="S59" s="492"/>
      <c r="T59" s="492"/>
      <c r="U59" s="492"/>
      <c r="V59" s="492"/>
      <c r="W59" s="492"/>
      <c r="X59" s="493"/>
      <c r="Y59" s="493"/>
      <c r="AA59" s="493"/>
      <c r="AB59" s="493"/>
    </row>
    <row r="60" spans="1:28" ht="13.5" customHeight="1" x14ac:dyDescent="0.25">
      <c r="A60" s="370"/>
    </row>
    <row r="61" spans="1:28" x14ac:dyDescent="0.25">
      <c r="L61" s="425"/>
      <c r="M61" s="425"/>
      <c r="O61" s="425"/>
      <c r="X61" s="425"/>
      <c r="Y61" s="425"/>
      <c r="AA61" s="425"/>
      <c r="AB61" s="425"/>
    </row>
    <row r="62" spans="1:28" x14ac:dyDescent="0.25">
      <c r="L62" s="425"/>
      <c r="M62" s="425"/>
      <c r="O62" s="425"/>
      <c r="X62" s="425"/>
      <c r="Y62" s="425"/>
      <c r="AA62" s="425"/>
      <c r="AB62" s="425"/>
    </row>
    <row r="63" spans="1:28" x14ac:dyDescent="0.25">
      <c r="L63" s="425"/>
      <c r="M63" s="425"/>
      <c r="O63" s="425"/>
      <c r="X63" s="425"/>
      <c r="Y63" s="425"/>
      <c r="AA63" s="425"/>
      <c r="AB63" s="425"/>
    </row>
  </sheetData>
  <mergeCells count="10">
    <mergeCell ref="AB4:AB6"/>
    <mergeCell ref="D5:O5"/>
    <mergeCell ref="P5:U5"/>
    <mergeCell ref="A58:B58"/>
    <mergeCell ref="A1:Q1"/>
    <mergeCell ref="A4:A6"/>
    <mergeCell ref="B4:B6"/>
    <mergeCell ref="C4:C6"/>
    <mergeCell ref="D4:O4"/>
    <mergeCell ref="P4:U4"/>
  </mergeCells>
  <printOptions horizontalCentered="1"/>
  <pageMargins left="0.45" right="0.2" top="0.75" bottom="0.75" header="0.3" footer="0.3"/>
  <pageSetup paperSize="9"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Normal="100" zoomScaleSheetLayoutView="100" workbookViewId="0">
      <pane xSplit="3" ySplit="7" topLeftCell="D8" activePane="bottomRight" state="frozen"/>
      <selection activeCell="Q5" sqref="Q5"/>
      <selection pane="topRight" activeCell="Q5" sqref="Q5"/>
      <selection pane="bottomLeft" activeCell="Q5" sqref="Q5"/>
      <selection pane="bottomRight" activeCell="Q5" sqref="Q5"/>
    </sheetView>
  </sheetViews>
  <sheetFormatPr defaultColWidth="9.28515625" defaultRowHeight="16.5" x14ac:dyDescent="0.25"/>
  <cols>
    <col min="1" max="1" width="6" style="422" customWidth="1"/>
    <col min="2" max="2" width="23.5703125" style="422" hidden="1" customWidth="1"/>
    <col min="3" max="3" width="14.85546875" style="370" customWidth="1"/>
    <col min="4" max="9" width="10.7109375" style="425" customWidth="1"/>
    <col min="10" max="10" width="10.7109375" style="370" customWidth="1"/>
    <col min="11" max="13" width="10.7109375" style="425" customWidth="1"/>
    <col min="14" max="14" width="41.28515625" style="370" hidden="1" customWidth="1"/>
    <col min="15" max="256" width="9.28515625" style="370"/>
    <col min="257" max="257" width="6" style="370" customWidth="1"/>
    <col min="258" max="258" width="0" style="370" hidden="1" customWidth="1"/>
    <col min="259" max="259" width="14.85546875" style="370" customWidth="1"/>
    <col min="260" max="265" width="9.28515625" style="370" customWidth="1"/>
    <col min="266" max="266" width="9.140625" style="370" customWidth="1"/>
    <col min="267" max="268" width="9.28515625" style="370" customWidth="1"/>
    <col min="269" max="269" width="9" style="370" customWidth="1"/>
    <col min="270" max="270" width="41.28515625" style="370" customWidth="1"/>
    <col min="271" max="512" width="9.28515625" style="370"/>
    <col min="513" max="513" width="6" style="370" customWidth="1"/>
    <col min="514" max="514" width="0" style="370" hidden="1" customWidth="1"/>
    <col min="515" max="515" width="14.85546875" style="370" customWidth="1"/>
    <col min="516" max="521" width="9.28515625" style="370" customWidth="1"/>
    <col min="522" max="522" width="9.140625" style="370" customWidth="1"/>
    <col min="523" max="524" width="9.28515625" style="370" customWidth="1"/>
    <col min="525" max="525" width="9" style="370" customWidth="1"/>
    <col min="526" max="526" width="41.28515625" style="370" customWidth="1"/>
    <col min="527" max="768" width="9.28515625" style="370"/>
    <col min="769" max="769" width="6" style="370" customWidth="1"/>
    <col min="770" max="770" width="0" style="370" hidden="1" customWidth="1"/>
    <col min="771" max="771" width="14.85546875" style="370" customWidth="1"/>
    <col min="772" max="777" width="9.28515625" style="370" customWidth="1"/>
    <col min="778" max="778" width="9.140625" style="370" customWidth="1"/>
    <col min="779" max="780" width="9.28515625" style="370" customWidth="1"/>
    <col min="781" max="781" width="9" style="370" customWidth="1"/>
    <col min="782" max="782" width="41.28515625" style="370" customWidth="1"/>
    <col min="783" max="1024" width="9.28515625" style="370"/>
    <col min="1025" max="1025" width="6" style="370" customWidth="1"/>
    <col min="1026" max="1026" width="0" style="370" hidden="1" customWidth="1"/>
    <col min="1027" max="1027" width="14.85546875" style="370" customWidth="1"/>
    <col min="1028" max="1033" width="9.28515625" style="370" customWidth="1"/>
    <col min="1034" max="1034" width="9.140625" style="370" customWidth="1"/>
    <col min="1035" max="1036" width="9.28515625" style="370" customWidth="1"/>
    <col min="1037" max="1037" width="9" style="370" customWidth="1"/>
    <col min="1038" max="1038" width="41.28515625" style="370" customWidth="1"/>
    <col min="1039" max="1280" width="9.28515625" style="370"/>
    <col min="1281" max="1281" width="6" style="370" customWidth="1"/>
    <col min="1282" max="1282" width="0" style="370" hidden="1" customWidth="1"/>
    <col min="1283" max="1283" width="14.85546875" style="370" customWidth="1"/>
    <col min="1284" max="1289" width="9.28515625" style="370" customWidth="1"/>
    <col min="1290" max="1290" width="9.140625" style="370" customWidth="1"/>
    <col min="1291" max="1292" width="9.28515625" style="370" customWidth="1"/>
    <col min="1293" max="1293" width="9" style="370" customWidth="1"/>
    <col min="1294" max="1294" width="41.28515625" style="370" customWidth="1"/>
    <col min="1295" max="1536" width="9.28515625" style="370"/>
    <col min="1537" max="1537" width="6" style="370" customWidth="1"/>
    <col min="1538" max="1538" width="0" style="370" hidden="1" customWidth="1"/>
    <col min="1539" max="1539" width="14.85546875" style="370" customWidth="1"/>
    <col min="1540" max="1545" width="9.28515625" style="370" customWidth="1"/>
    <col min="1546" max="1546" width="9.140625" style="370" customWidth="1"/>
    <col min="1547" max="1548" width="9.28515625" style="370" customWidth="1"/>
    <col min="1549" max="1549" width="9" style="370" customWidth="1"/>
    <col min="1550" max="1550" width="41.28515625" style="370" customWidth="1"/>
    <col min="1551" max="1792" width="9.28515625" style="370"/>
    <col min="1793" max="1793" width="6" style="370" customWidth="1"/>
    <col min="1794" max="1794" width="0" style="370" hidden="1" customWidth="1"/>
    <col min="1795" max="1795" width="14.85546875" style="370" customWidth="1"/>
    <col min="1796" max="1801" width="9.28515625" style="370" customWidth="1"/>
    <col min="1802" max="1802" width="9.140625" style="370" customWidth="1"/>
    <col min="1803" max="1804" width="9.28515625" style="370" customWidth="1"/>
    <col min="1805" max="1805" width="9" style="370" customWidth="1"/>
    <col min="1806" max="1806" width="41.28515625" style="370" customWidth="1"/>
    <col min="1807" max="2048" width="9.28515625" style="370"/>
    <col min="2049" max="2049" width="6" style="370" customWidth="1"/>
    <col min="2050" max="2050" width="0" style="370" hidden="1" customWidth="1"/>
    <col min="2051" max="2051" width="14.85546875" style="370" customWidth="1"/>
    <col min="2052" max="2057" width="9.28515625" style="370" customWidth="1"/>
    <col min="2058" max="2058" width="9.140625" style="370" customWidth="1"/>
    <col min="2059" max="2060" width="9.28515625" style="370" customWidth="1"/>
    <col min="2061" max="2061" width="9" style="370" customWidth="1"/>
    <col min="2062" max="2062" width="41.28515625" style="370" customWidth="1"/>
    <col min="2063" max="2304" width="9.28515625" style="370"/>
    <col min="2305" max="2305" width="6" style="370" customWidth="1"/>
    <col min="2306" max="2306" width="0" style="370" hidden="1" customWidth="1"/>
    <col min="2307" max="2307" width="14.85546875" style="370" customWidth="1"/>
    <col min="2308" max="2313" width="9.28515625" style="370" customWidth="1"/>
    <col min="2314" max="2314" width="9.140625" style="370" customWidth="1"/>
    <col min="2315" max="2316" width="9.28515625" style="370" customWidth="1"/>
    <col min="2317" max="2317" width="9" style="370" customWidth="1"/>
    <col min="2318" max="2318" width="41.28515625" style="370" customWidth="1"/>
    <col min="2319" max="2560" width="9.28515625" style="370"/>
    <col min="2561" max="2561" width="6" style="370" customWidth="1"/>
    <col min="2562" max="2562" width="0" style="370" hidden="1" customWidth="1"/>
    <col min="2563" max="2563" width="14.85546875" style="370" customWidth="1"/>
    <col min="2564" max="2569" width="9.28515625" style="370" customWidth="1"/>
    <col min="2570" max="2570" width="9.140625" style="370" customWidth="1"/>
    <col min="2571" max="2572" width="9.28515625" style="370" customWidth="1"/>
    <col min="2573" max="2573" width="9" style="370" customWidth="1"/>
    <col min="2574" max="2574" width="41.28515625" style="370" customWidth="1"/>
    <col min="2575" max="2816" width="9.28515625" style="370"/>
    <col min="2817" max="2817" width="6" style="370" customWidth="1"/>
    <col min="2818" max="2818" width="0" style="370" hidden="1" customWidth="1"/>
    <col min="2819" max="2819" width="14.85546875" style="370" customWidth="1"/>
    <col min="2820" max="2825" width="9.28515625" style="370" customWidth="1"/>
    <col min="2826" max="2826" width="9.140625" style="370" customWidth="1"/>
    <col min="2827" max="2828" width="9.28515625" style="370" customWidth="1"/>
    <col min="2829" max="2829" width="9" style="370" customWidth="1"/>
    <col min="2830" max="2830" width="41.28515625" style="370" customWidth="1"/>
    <col min="2831" max="3072" width="9.28515625" style="370"/>
    <col min="3073" max="3073" width="6" style="370" customWidth="1"/>
    <col min="3074" max="3074" width="0" style="370" hidden="1" customWidth="1"/>
    <col min="3075" max="3075" width="14.85546875" style="370" customWidth="1"/>
    <col min="3076" max="3081" width="9.28515625" style="370" customWidth="1"/>
    <col min="3082" max="3082" width="9.140625" style="370" customWidth="1"/>
    <col min="3083" max="3084" width="9.28515625" style="370" customWidth="1"/>
    <col min="3085" max="3085" width="9" style="370" customWidth="1"/>
    <col min="3086" max="3086" width="41.28515625" style="370" customWidth="1"/>
    <col min="3087" max="3328" width="9.28515625" style="370"/>
    <col min="3329" max="3329" width="6" style="370" customWidth="1"/>
    <col min="3330" max="3330" width="0" style="370" hidden="1" customWidth="1"/>
    <col min="3331" max="3331" width="14.85546875" style="370" customWidth="1"/>
    <col min="3332" max="3337" width="9.28515625" style="370" customWidth="1"/>
    <col min="3338" max="3338" width="9.140625" style="370" customWidth="1"/>
    <col min="3339" max="3340" width="9.28515625" style="370" customWidth="1"/>
    <col min="3341" max="3341" width="9" style="370" customWidth="1"/>
    <col min="3342" max="3342" width="41.28515625" style="370" customWidth="1"/>
    <col min="3343" max="3584" width="9.28515625" style="370"/>
    <col min="3585" max="3585" width="6" style="370" customWidth="1"/>
    <col min="3586" max="3586" width="0" style="370" hidden="1" customWidth="1"/>
    <col min="3587" max="3587" width="14.85546875" style="370" customWidth="1"/>
    <col min="3588" max="3593" width="9.28515625" style="370" customWidth="1"/>
    <col min="3594" max="3594" width="9.140625" style="370" customWidth="1"/>
    <col min="3595" max="3596" width="9.28515625" style="370" customWidth="1"/>
    <col min="3597" max="3597" width="9" style="370" customWidth="1"/>
    <col min="3598" max="3598" width="41.28515625" style="370" customWidth="1"/>
    <col min="3599" max="3840" width="9.28515625" style="370"/>
    <col min="3841" max="3841" width="6" style="370" customWidth="1"/>
    <col min="3842" max="3842" width="0" style="370" hidden="1" customWidth="1"/>
    <col min="3843" max="3843" width="14.85546875" style="370" customWidth="1"/>
    <col min="3844" max="3849" width="9.28515625" style="370" customWidth="1"/>
    <col min="3850" max="3850" width="9.140625" style="370" customWidth="1"/>
    <col min="3851" max="3852" width="9.28515625" style="370" customWidth="1"/>
    <col min="3853" max="3853" width="9" style="370" customWidth="1"/>
    <col min="3854" max="3854" width="41.28515625" style="370" customWidth="1"/>
    <col min="3855" max="4096" width="9.28515625" style="370"/>
    <col min="4097" max="4097" width="6" style="370" customWidth="1"/>
    <col min="4098" max="4098" width="0" style="370" hidden="1" customWidth="1"/>
    <col min="4099" max="4099" width="14.85546875" style="370" customWidth="1"/>
    <col min="4100" max="4105" width="9.28515625" style="370" customWidth="1"/>
    <col min="4106" max="4106" width="9.140625" style="370" customWidth="1"/>
    <col min="4107" max="4108" width="9.28515625" style="370" customWidth="1"/>
    <col min="4109" max="4109" width="9" style="370" customWidth="1"/>
    <col min="4110" max="4110" width="41.28515625" style="370" customWidth="1"/>
    <col min="4111" max="4352" width="9.28515625" style="370"/>
    <col min="4353" max="4353" width="6" style="370" customWidth="1"/>
    <col min="4354" max="4354" width="0" style="370" hidden="1" customWidth="1"/>
    <col min="4355" max="4355" width="14.85546875" style="370" customWidth="1"/>
    <col min="4356" max="4361" width="9.28515625" style="370" customWidth="1"/>
    <col min="4362" max="4362" width="9.140625" style="370" customWidth="1"/>
    <col min="4363" max="4364" width="9.28515625" style="370" customWidth="1"/>
    <col min="4365" max="4365" width="9" style="370" customWidth="1"/>
    <col min="4366" max="4366" width="41.28515625" style="370" customWidth="1"/>
    <col min="4367" max="4608" width="9.28515625" style="370"/>
    <col min="4609" max="4609" width="6" style="370" customWidth="1"/>
    <col min="4610" max="4610" width="0" style="370" hidden="1" customWidth="1"/>
    <col min="4611" max="4611" width="14.85546875" style="370" customWidth="1"/>
    <col min="4612" max="4617" width="9.28515625" style="370" customWidth="1"/>
    <col min="4618" max="4618" width="9.140625" style="370" customWidth="1"/>
    <col min="4619" max="4620" width="9.28515625" style="370" customWidth="1"/>
    <col min="4621" max="4621" width="9" style="370" customWidth="1"/>
    <col min="4622" max="4622" width="41.28515625" style="370" customWidth="1"/>
    <col min="4623" max="4864" width="9.28515625" style="370"/>
    <col min="4865" max="4865" width="6" style="370" customWidth="1"/>
    <col min="4866" max="4866" width="0" style="370" hidden="1" customWidth="1"/>
    <col min="4867" max="4867" width="14.85546875" style="370" customWidth="1"/>
    <col min="4868" max="4873" width="9.28515625" style="370" customWidth="1"/>
    <col min="4874" max="4874" width="9.140625" style="370" customWidth="1"/>
    <col min="4875" max="4876" width="9.28515625" style="370" customWidth="1"/>
    <col min="4877" max="4877" width="9" style="370" customWidth="1"/>
    <col min="4878" max="4878" width="41.28515625" style="370" customWidth="1"/>
    <col min="4879" max="5120" width="9.28515625" style="370"/>
    <col min="5121" max="5121" width="6" style="370" customWidth="1"/>
    <col min="5122" max="5122" width="0" style="370" hidden="1" customWidth="1"/>
    <col min="5123" max="5123" width="14.85546875" style="370" customWidth="1"/>
    <col min="5124" max="5129" width="9.28515625" style="370" customWidth="1"/>
    <col min="5130" max="5130" width="9.140625" style="370" customWidth="1"/>
    <col min="5131" max="5132" width="9.28515625" style="370" customWidth="1"/>
    <col min="5133" max="5133" width="9" style="370" customWidth="1"/>
    <col min="5134" max="5134" width="41.28515625" style="370" customWidth="1"/>
    <col min="5135" max="5376" width="9.28515625" style="370"/>
    <col min="5377" max="5377" width="6" style="370" customWidth="1"/>
    <col min="5378" max="5378" width="0" style="370" hidden="1" customWidth="1"/>
    <col min="5379" max="5379" width="14.85546875" style="370" customWidth="1"/>
    <col min="5380" max="5385" width="9.28515625" style="370" customWidth="1"/>
    <col min="5386" max="5386" width="9.140625" style="370" customWidth="1"/>
    <col min="5387" max="5388" width="9.28515625" style="370" customWidth="1"/>
    <col min="5389" max="5389" width="9" style="370" customWidth="1"/>
    <col min="5390" max="5390" width="41.28515625" style="370" customWidth="1"/>
    <col min="5391" max="5632" width="9.28515625" style="370"/>
    <col min="5633" max="5633" width="6" style="370" customWidth="1"/>
    <col min="5634" max="5634" width="0" style="370" hidden="1" customWidth="1"/>
    <col min="5635" max="5635" width="14.85546875" style="370" customWidth="1"/>
    <col min="5636" max="5641" width="9.28515625" style="370" customWidth="1"/>
    <col min="5642" max="5642" width="9.140625" style="370" customWidth="1"/>
    <col min="5643" max="5644" width="9.28515625" style="370" customWidth="1"/>
    <col min="5645" max="5645" width="9" style="370" customWidth="1"/>
    <col min="5646" max="5646" width="41.28515625" style="370" customWidth="1"/>
    <col min="5647" max="5888" width="9.28515625" style="370"/>
    <col min="5889" max="5889" width="6" style="370" customWidth="1"/>
    <col min="5890" max="5890" width="0" style="370" hidden="1" customWidth="1"/>
    <col min="5891" max="5891" width="14.85546875" style="370" customWidth="1"/>
    <col min="5892" max="5897" width="9.28515625" style="370" customWidth="1"/>
    <col min="5898" max="5898" width="9.140625" style="370" customWidth="1"/>
    <col min="5899" max="5900" width="9.28515625" style="370" customWidth="1"/>
    <col min="5901" max="5901" width="9" style="370" customWidth="1"/>
    <col min="5902" max="5902" width="41.28515625" style="370" customWidth="1"/>
    <col min="5903" max="6144" width="9.28515625" style="370"/>
    <col min="6145" max="6145" width="6" style="370" customWidth="1"/>
    <col min="6146" max="6146" width="0" style="370" hidden="1" customWidth="1"/>
    <col min="6147" max="6147" width="14.85546875" style="370" customWidth="1"/>
    <col min="6148" max="6153" width="9.28515625" style="370" customWidth="1"/>
    <col min="6154" max="6154" width="9.140625" style="370" customWidth="1"/>
    <col min="6155" max="6156" width="9.28515625" style="370" customWidth="1"/>
    <col min="6157" max="6157" width="9" style="370" customWidth="1"/>
    <col min="6158" max="6158" width="41.28515625" style="370" customWidth="1"/>
    <col min="6159" max="6400" width="9.28515625" style="370"/>
    <col min="6401" max="6401" width="6" style="370" customWidth="1"/>
    <col min="6402" max="6402" width="0" style="370" hidden="1" customWidth="1"/>
    <col min="6403" max="6403" width="14.85546875" style="370" customWidth="1"/>
    <col min="6404" max="6409" width="9.28515625" style="370" customWidth="1"/>
    <col min="6410" max="6410" width="9.140625" style="370" customWidth="1"/>
    <col min="6411" max="6412" width="9.28515625" style="370" customWidth="1"/>
    <col min="6413" max="6413" width="9" style="370" customWidth="1"/>
    <col min="6414" max="6414" width="41.28515625" style="370" customWidth="1"/>
    <col min="6415" max="6656" width="9.28515625" style="370"/>
    <col min="6657" max="6657" width="6" style="370" customWidth="1"/>
    <col min="6658" max="6658" width="0" style="370" hidden="1" customWidth="1"/>
    <col min="6659" max="6659" width="14.85546875" style="370" customWidth="1"/>
    <col min="6660" max="6665" width="9.28515625" style="370" customWidth="1"/>
    <col min="6666" max="6666" width="9.140625" style="370" customWidth="1"/>
    <col min="6667" max="6668" width="9.28515625" style="370" customWidth="1"/>
    <col min="6669" max="6669" width="9" style="370" customWidth="1"/>
    <col min="6670" max="6670" width="41.28515625" style="370" customWidth="1"/>
    <col min="6671" max="6912" width="9.28515625" style="370"/>
    <col min="6913" max="6913" width="6" style="370" customWidth="1"/>
    <col min="6914" max="6914" width="0" style="370" hidden="1" customWidth="1"/>
    <col min="6915" max="6915" width="14.85546875" style="370" customWidth="1"/>
    <col min="6916" max="6921" width="9.28515625" style="370" customWidth="1"/>
    <col min="6922" max="6922" width="9.140625" style="370" customWidth="1"/>
    <col min="6923" max="6924" width="9.28515625" style="370" customWidth="1"/>
    <col min="6925" max="6925" width="9" style="370" customWidth="1"/>
    <col min="6926" max="6926" width="41.28515625" style="370" customWidth="1"/>
    <col min="6927" max="7168" width="9.28515625" style="370"/>
    <col min="7169" max="7169" width="6" style="370" customWidth="1"/>
    <col min="7170" max="7170" width="0" style="370" hidden="1" customWidth="1"/>
    <col min="7171" max="7171" width="14.85546875" style="370" customWidth="1"/>
    <col min="7172" max="7177" width="9.28515625" style="370" customWidth="1"/>
    <col min="7178" max="7178" width="9.140625" style="370" customWidth="1"/>
    <col min="7179" max="7180" width="9.28515625" style="370" customWidth="1"/>
    <col min="7181" max="7181" width="9" style="370" customWidth="1"/>
    <col min="7182" max="7182" width="41.28515625" style="370" customWidth="1"/>
    <col min="7183" max="7424" width="9.28515625" style="370"/>
    <col min="7425" max="7425" width="6" style="370" customWidth="1"/>
    <col min="7426" max="7426" width="0" style="370" hidden="1" customWidth="1"/>
    <col min="7427" max="7427" width="14.85546875" style="370" customWidth="1"/>
    <col min="7428" max="7433" width="9.28515625" style="370" customWidth="1"/>
    <col min="7434" max="7434" width="9.140625" style="370" customWidth="1"/>
    <col min="7435" max="7436" width="9.28515625" style="370" customWidth="1"/>
    <col min="7437" max="7437" width="9" style="370" customWidth="1"/>
    <col min="7438" max="7438" width="41.28515625" style="370" customWidth="1"/>
    <col min="7439" max="7680" width="9.28515625" style="370"/>
    <col min="7681" max="7681" width="6" style="370" customWidth="1"/>
    <col min="7682" max="7682" width="0" style="370" hidden="1" customWidth="1"/>
    <col min="7683" max="7683" width="14.85546875" style="370" customWidth="1"/>
    <col min="7684" max="7689" width="9.28515625" style="370" customWidth="1"/>
    <col min="7690" max="7690" width="9.140625" style="370" customWidth="1"/>
    <col min="7691" max="7692" width="9.28515625" style="370" customWidth="1"/>
    <col min="7693" max="7693" width="9" style="370" customWidth="1"/>
    <col min="7694" max="7694" width="41.28515625" style="370" customWidth="1"/>
    <col min="7695" max="7936" width="9.28515625" style="370"/>
    <col min="7937" max="7937" width="6" style="370" customWidth="1"/>
    <col min="7938" max="7938" width="0" style="370" hidden="1" customWidth="1"/>
    <col min="7939" max="7939" width="14.85546875" style="370" customWidth="1"/>
    <col min="7940" max="7945" width="9.28515625" style="370" customWidth="1"/>
    <col min="7946" max="7946" width="9.140625" style="370" customWidth="1"/>
    <col min="7947" max="7948" width="9.28515625" style="370" customWidth="1"/>
    <col min="7949" max="7949" width="9" style="370" customWidth="1"/>
    <col min="7950" max="7950" width="41.28515625" style="370" customWidth="1"/>
    <col min="7951" max="8192" width="9.28515625" style="370"/>
    <col min="8193" max="8193" width="6" style="370" customWidth="1"/>
    <col min="8194" max="8194" width="0" style="370" hidden="1" customWidth="1"/>
    <col min="8195" max="8195" width="14.85546875" style="370" customWidth="1"/>
    <col min="8196" max="8201" width="9.28515625" style="370" customWidth="1"/>
    <col min="8202" max="8202" width="9.140625" style="370" customWidth="1"/>
    <col min="8203" max="8204" width="9.28515625" style="370" customWidth="1"/>
    <col min="8205" max="8205" width="9" style="370" customWidth="1"/>
    <col min="8206" max="8206" width="41.28515625" style="370" customWidth="1"/>
    <col min="8207" max="8448" width="9.28515625" style="370"/>
    <col min="8449" max="8449" width="6" style="370" customWidth="1"/>
    <col min="8450" max="8450" width="0" style="370" hidden="1" customWidth="1"/>
    <col min="8451" max="8451" width="14.85546875" style="370" customWidth="1"/>
    <col min="8452" max="8457" width="9.28515625" style="370" customWidth="1"/>
    <col min="8458" max="8458" width="9.140625" style="370" customWidth="1"/>
    <col min="8459" max="8460" width="9.28515625" style="370" customWidth="1"/>
    <col min="8461" max="8461" width="9" style="370" customWidth="1"/>
    <col min="8462" max="8462" width="41.28515625" style="370" customWidth="1"/>
    <col min="8463" max="8704" width="9.28515625" style="370"/>
    <col min="8705" max="8705" width="6" style="370" customWidth="1"/>
    <col min="8706" max="8706" width="0" style="370" hidden="1" customWidth="1"/>
    <col min="8707" max="8707" width="14.85546875" style="370" customWidth="1"/>
    <col min="8708" max="8713" width="9.28515625" style="370" customWidth="1"/>
    <col min="8714" max="8714" width="9.140625" style="370" customWidth="1"/>
    <col min="8715" max="8716" width="9.28515625" style="370" customWidth="1"/>
    <col min="8717" max="8717" width="9" style="370" customWidth="1"/>
    <col min="8718" max="8718" width="41.28515625" style="370" customWidth="1"/>
    <col min="8719" max="8960" width="9.28515625" style="370"/>
    <col min="8961" max="8961" width="6" style="370" customWidth="1"/>
    <col min="8962" max="8962" width="0" style="370" hidden="1" customWidth="1"/>
    <col min="8963" max="8963" width="14.85546875" style="370" customWidth="1"/>
    <col min="8964" max="8969" width="9.28515625" style="370" customWidth="1"/>
    <col min="8970" max="8970" width="9.140625" style="370" customWidth="1"/>
    <col min="8971" max="8972" width="9.28515625" style="370" customWidth="1"/>
    <col min="8973" max="8973" width="9" style="370" customWidth="1"/>
    <col min="8974" max="8974" width="41.28515625" style="370" customWidth="1"/>
    <col min="8975" max="9216" width="9.28515625" style="370"/>
    <col min="9217" max="9217" width="6" style="370" customWidth="1"/>
    <col min="9218" max="9218" width="0" style="370" hidden="1" customWidth="1"/>
    <col min="9219" max="9219" width="14.85546875" style="370" customWidth="1"/>
    <col min="9220" max="9225" width="9.28515625" style="370" customWidth="1"/>
    <col min="9226" max="9226" width="9.140625" style="370" customWidth="1"/>
    <col min="9227" max="9228" width="9.28515625" style="370" customWidth="1"/>
    <col min="9229" max="9229" width="9" style="370" customWidth="1"/>
    <col min="9230" max="9230" width="41.28515625" style="370" customWidth="1"/>
    <col min="9231" max="9472" width="9.28515625" style="370"/>
    <col min="9473" max="9473" width="6" style="370" customWidth="1"/>
    <col min="9474" max="9474" width="0" style="370" hidden="1" customWidth="1"/>
    <col min="9475" max="9475" width="14.85546875" style="370" customWidth="1"/>
    <col min="9476" max="9481" width="9.28515625" style="370" customWidth="1"/>
    <col min="9482" max="9482" width="9.140625" style="370" customWidth="1"/>
    <col min="9483" max="9484" width="9.28515625" style="370" customWidth="1"/>
    <col min="9485" max="9485" width="9" style="370" customWidth="1"/>
    <col min="9486" max="9486" width="41.28515625" style="370" customWidth="1"/>
    <col min="9487" max="9728" width="9.28515625" style="370"/>
    <col min="9729" max="9729" width="6" style="370" customWidth="1"/>
    <col min="9730" max="9730" width="0" style="370" hidden="1" customWidth="1"/>
    <col min="9731" max="9731" width="14.85546875" style="370" customWidth="1"/>
    <col min="9732" max="9737" width="9.28515625" style="370" customWidth="1"/>
    <col min="9738" max="9738" width="9.140625" style="370" customWidth="1"/>
    <col min="9739" max="9740" width="9.28515625" style="370" customWidth="1"/>
    <col min="9741" max="9741" width="9" style="370" customWidth="1"/>
    <col min="9742" max="9742" width="41.28515625" style="370" customWidth="1"/>
    <col min="9743" max="9984" width="9.28515625" style="370"/>
    <col min="9985" max="9985" width="6" style="370" customWidth="1"/>
    <col min="9986" max="9986" width="0" style="370" hidden="1" customWidth="1"/>
    <col min="9987" max="9987" width="14.85546875" style="370" customWidth="1"/>
    <col min="9988" max="9993" width="9.28515625" style="370" customWidth="1"/>
    <col min="9994" max="9994" width="9.140625" style="370" customWidth="1"/>
    <col min="9995" max="9996" width="9.28515625" style="370" customWidth="1"/>
    <col min="9997" max="9997" width="9" style="370" customWidth="1"/>
    <col min="9998" max="9998" width="41.28515625" style="370" customWidth="1"/>
    <col min="9999" max="10240" width="9.28515625" style="370"/>
    <col min="10241" max="10241" width="6" style="370" customWidth="1"/>
    <col min="10242" max="10242" width="0" style="370" hidden="1" customWidth="1"/>
    <col min="10243" max="10243" width="14.85546875" style="370" customWidth="1"/>
    <col min="10244" max="10249" width="9.28515625" style="370" customWidth="1"/>
    <col min="10250" max="10250" width="9.140625" style="370" customWidth="1"/>
    <col min="10251" max="10252" width="9.28515625" style="370" customWidth="1"/>
    <col min="10253" max="10253" width="9" style="370" customWidth="1"/>
    <col min="10254" max="10254" width="41.28515625" style="370" customWidth="1"/>
    <col min="10255" max="10496" width="9.28515625" style="370"/>
    <col min="10497" max="10497" width="6" style="370" customWidth="1"/>
    <col min="10498" max="10498" width="0" style="370" hidden="1" customWidth="1"/>
    <col min="10499" max="10499" width="14.85546875" style="370" customWidth="1"/>
    <col min="10500" max="10505" width="9.28515625" style="370" customWidth="1"/>
    <col min="10506" max="10506" width="9.140625" style="370" customWidth="1"/>
    <col min="10507" max="10508" width="9.28515625" style="370" customWidth="1"/>
    <col min="10509" max="10509" width="9" style="370" customWidth="1"/>
    <col min="10510" max="10510" width="41.28515625" style="370" customWidth="1"/>
    <col min="10511" max="10752" width="9.28515625" style="370"/>
    <col min="10753" max="10753" width="6" style="370" customWidth="1"/>
    <col min="10754" max="10754" width="0" style="370" hidden="1" customWidth="1"/>
    <col min="10755" max="10755" width="14.85546875" style="370" customWidth="1"/>
    <col min="10756" max="10761" width="9.28515625" style="370" customWidth="1"/>
    <col min="10762" max="10762" width="9.140625" style="370" customWidth="1"/>
    <col min="10763" max="10764" width="9.28515625" style="370" customWidth="1"/>
    <col min="10765" max="10765" width="9" style="370" customWidth="1"/>
    <col min="10766" max="10766" width="41.28515625" style="370" customWidth="1"/>
    <col min="10767" max="11008" width="9.28515625" style="370"/>
    <col min="11009" max="11009" width="6" style="370" customWidth="1"/>
    <col min="11010" max="11010" width="0" style="370" hidden="1" customWidth="1"/>
    <col min="11011" max="11011" width="14.85546875" style="370" customWidth="1"/>
    <col min="11012" max="11017" width="9.28515625" style="370" customWidth="1"/>
    <col min="11018" max="11018" width="9.140625" style="370" customWidth="1"/>
    <col min="11019" max="11020" width="9.28515625" style="370" customWidth="1"/>
    <col min="11021" max="11021" width="9" style="370" customWidth="1"/>
    <col min="11022" max="11022" width="41.28515625" style="370" customWidth="1"/>
    <col min="11023" max="11264" width="9.28515625" style="370"/>
    <col min="11265" max="11265" width="6" style="370" customWidth="1"/>
    <col min="11266" max="11266" width="0" style="370" hidden="1" customWidth="1"/>
    <col min="11267" max="11267" width="14.85546875" style="370" customWidth="1"/>
    <col min="11268" max="11273" width="9.28515625" style="370" customWidth="1"/>
    <col min="11274" max="11274" width="9.140625" style="370" customWidth="1"/>
    <col min="11275" max="11276" width="9.28515625" style="370" customWidth="1"/>
    <col min="11277" max="11277" width="9" style="370" customWidth="1"/>
    <col min="11278" max="11278" width="41.28515625" style="370" customWidth="1"/>
    <col min="11279" max="11520" width="9.28515625" style="370"/>
    <col min="11521" max="11521" width="6" style="370" customWidth="1"/>
    <col min="11522" max="11522" width="0" style="370" hidden="1" customWidth="1"/>
    <col min="11523" max="11523" width="14.85546875" style="370" customWidth="1"/>
    <col min="11524" max="11529" width="9.28515625" style="370" customWidth="1"/>
    <col min="11530" max="11530" width="9.140625" style="370" customWidth="1"/>
    <col min="11531" max="11532" width="9.28515625" style="370" customWidth="1"/>
    <col min="11533" max="11533" width="9" style="370" customWidth="1"/>
    <col min="11534" max="11534" width="41.28515625" style="370" customWidth="1"/>
    <col min="11535" max="11776" width="9.28515625" style="370"/>
    <col min="11777" max="11777" width="6" style="370" customWidth="1"/>
    <col min="11778" max="11778" width="0" style="370" hidden="1" customWidth="1"/>
    <col min="11779" max="11779" width="14.85546875" style="370" customWidth="1"/>
    <col min="11780" max="11785" width="9.28515625" style="370" customWidth="1"/>
    <col min="11786" max="11786" width="9.140625" style="370" customWidth="1"/>
    <col min="11787" max="11788" width="9.28515625" style="370" customWidth="1"/>
    <col min="11789" max="11789" width="9" style="370" customWidth="1"/>
    <col min="11790" max="11790" width="41.28515625" style="370" customWidth="1"/>
    <col min="11791" max="12032" width="9.28515625" style="370"/>
    <col min="12033" max="12033" width="6" style="370" customWidth="1"/>
    <col min="12034" max="12034" width="0" style="370" hidden="1" customWidth="1"/>
    <col min="12035" max="12035" width="14.85546875" style="370" customWidth="1"/>
    <col min="12036" max="12041" width="9.28515625" style="370" customWidth="1"/>
    <col min="12042" max="12042" width="9.140625" style="370" customWidth="1"/>
    <col min="12043" max="12044" width="9.28515625" style="370" customWidth="1"/>
    <col min="12045" max="12045" width="9" style="370" customWidth="1"/>
    <col min="12046" max="12046" width="41.28515625" style="370" customWidth="1"/>
    <col min="12047" max="12288" width="9.28515625" style="370"/>
    <col min="12289" max="12289" width="6" style="370" customWidth="1"/>
    <col min="12290" max="12290" width="0" style="370" hidden="1" customWidth="1"/>
    <col min="12291" max="12291" width="14.85546875" style="370" customWidth="1"/>
    <col min="12292" max="12297" width="9.28515625" style="370" customWidth="1"/>
    <col min="12298" max="12298" width="9.140625" style="370" customWidth="1"/>
    <col min="12299" max="12300" width="9.28515625" style="370" customWidth="1"/>
    <col min="12301" max="12301" width="9" style="370" customWidth="1"/>
    <col min="12302" max="12302" width="41.28515625" style="370" customWidth="1"/>
    <col min="12303" max="12544" width="9.28515625" style="370"/>
    <col min="12545" max="12545" width="6" style="370" customWidth="1"/>
    <col min="12546" max="12546" width="0" style="370" hidden="1" customWidth="1"/>
    <col min="12547" max="12547" width="14.85546875" style="370" customWidth="1"/>
    <col min="12548" max="12553" width="9.28515625" style="370" customWidth="1"/>
    <col min="12554" max="12554" width="9.140625" style="370" customWidth="1"/>
    <col min="12555" max="12556" width="9.28515625" style="370" customWidth="1"/>
    <col min="12557" max="12557" width="9" style="370" customWidth="1"/>
    <col min="12558" max="12558" width="41.28515625" style="370" customWidth="1"/>
    <col min="12559" max="12800" width="9.28515625" style="370"/>
    <col min="12801" max="12801" width="6" style="370" customWidth="1"/>
    <col min="12802" max="12802" width="0" style="370" hidden="1" customWidth="1"/>
    <col min="12803" max="12803" width="14.85546875" style="370" customWidth="1"/>
    <col min="12804" max="12809" width="9.28515625" style="370" customWidth="1"/>
    <col min="12810" max="12810" width="9.140625" style="370" customWidth="1"/>
    <col min="12811" max="12812" width="9.28515625" style="370" customWidth="1"/>
    <col min="12813" max="12813" width="9" style="370" customWidth="1"/>
    <col min="12814" max="12814" width="41.28515625" style="370" customWidth="1"/>
    <col min="12815" max="13056" width="9.28515625" style="370"/>
    <col min="13057" max="13057" width="6" style="370" customWidth="1"/>
    <col min="13058" max="13058" width="0" style="370" hidden="1" customWidth="1"/>
    <col min="13059" max="13059" width="14.85546875" style="370" customWidth="1"/>
    <col min="13060" max="13065" width="9.28515625" style="370" customWidth="1"/>
    <col min="13066" max="13066" width="9.140625" style="370" customWidth="1"/>
    <col min="13067" max="13068" width="9.28515625" style="370" customWidth="1"/>
    <col min="13069" max="13069" width="9" style="370" customWidth="1"/>
    <col min="13070" max="13070" width="41.28515625" style="370" customWidth="1"/>
    <col min="13071" max="13312" width="9.28515625" style="370"/>
    <col min="13313" max="13313" width="6" style="370" customWidth="1"/>
    <col min="13314" max="13314" width="0" style="370" hidden="1" customWidth="1"/>
    <col min="13315" max="13315" width="14.85546875" style="370" customWidth="1"/>
    <col min="13316" max="13321" width="9.28515625" style="370" customWidth="1"/>
    <col min="13322" max="13322" width="9.140625" style="370" customWidth="1"/>
    <col min="13323" max="13324" width="9.28515625" style="370" customWidth="1"/>
    <col min="13325" max="13325" width="9" style="370" customWidth="1"/>
    <col min="13326" max="13326" width="41.28515625" style="370" customWidth="1"/>
    <col min="13327" max="13568" width="9.28515625" style="370"/>
    <col min="13569" max="13569" width="6" style="370" customWidth="1"/>
    <col min="13570" max="13570" width="0" style="370" hidden="1" customWidth="1"/>
    <col min="13571" max="13571" width="14.85546875" style="370" customWidth="1"/>
    <col min="13572" max="13577" width="9.28515625" style="370" customWidth="1"/>
    <col min="13578" max="13578" width="9.140625" style="370" customWidth="1"/>
    <col min="13579" max="13580" width="9.28515625" style="370" customWidth="1"/>
    <col min="13581" max="13581" width="9" style="370" customWidth="1"/>
    <col min="13582" max="13582" width="41.28515625" style="370" customWidth="1"/>
    <col min="13583" max="13824" width="9.28515625" style="370"/>
    <col min="13825" max="13825" width="6" style="370" customWidth="1"/>
    <col min="13826" max="13826" width="0" style="370" hidden="1" customWidth="1"/>
    <col min="13827" max="13827" width="14.85546875" style="370" customWidth="1"/>
    <col min="13828" max="13833" width="9.28515625" style="370" customWidth="1"/>
    <col min="13834" max="13834" width="9.140625" style="370" customWidth="1"/>
    <col min="13835" max="13836" width="9.28515625" style="370" customWidth="1"/>
    <col min="13837" max="13837" width="9" style="370" customWidth="1"/>
    <col min="13838" max="13838" width="41.28515625" style="370" customWidth="1"/>
    <col min="13839" max="14080" width="9.28515625" style="370"/>
    <col min="14081" max="14081" width="6" style="370" customWidth="1"/>
    <col min="14082" max="14082" width="0" style="370" hidden="1" customWidth="1"/>
    <col min="14083" max="14083" width="14.85546875" style="370" customWidth="1"/>
    <col min="14084" max="14089" width="9.28515625" style="370" customWidth="1"/>
    <col min="14090" max="14090" width="9.140625" style="370" customWidth="1"/>
    <col min="14091" max="14092" width="9.28515625" style="370" customWidth="1"/>
    <col min="14093" max="14093" width="9" style="370" customWidth="1"/>
    <col min="14094" max="14094" width="41.28515625" style="370" customWidth="1"/>
    <col min="14095" max="14336" width="9.28515625" style="370"/>
    <col min="14337" max="14337" width="6" style="370" customWidth="1"/>
    <col min="14338" max="14338" width="0" style="370" hidden="1" customWidth="1"/>
    <col min="14339" max="14339" width="14.85546875" style="370" customWidth="1"/>
    <col min="14340" max="14345" width="9.28515625" style="370" customWidth="1"/>
    <col min="14346" max="14346" width="9.140625" style="370" customWidth="1"/>
    <col min="14347" max="14348" width="9.28515625" style="370" customWidth="1"/>
    <col min="14349" max="14349" width="9" style="370" customWidth="1"/>
    <col min="14350" max="14350" width="41.28515625" style="370" customWidth="1"/>
    <col min="14351" max="14592" width="9.28515625" style="370"/>
    <col min="14593" max="14593" width="6" style="370" customWidth="1"/>
    <col min="14594" max="14594" width="0" style="370" hidden="1" customWidth="1"/>
    <col min="14595" max="14595" width="14.85546875" style="370" customWidth="1"/>
    <col min="14596" max="14601" width="9.28515625" style="370" customWidth="1"/>
    <col min="14602" max="14602" width="9.140625" style="370" customWidth="1"/>
    <col min="14603" max="14604" width="9.28515625" style="370" customWidth="1"/>
    <col min="14605" max="14605" width="9" style="370" customWidth="1"/>
    <col min="14606" max="14606" width="41.28515625" style="370" customWidth="1"/>
    <col min="14607" max="14848" width="9.28515625" style="370"/>
    <col min="14849" max="14849" width="6" style="370" customWidth="1"/>
    <col min="14850" max="14850" width="0" style="370" hidden="1" customWidth="1"/>
    <col min="14851" max="14851" width="14.85546875" style="370" customWidth="1"/>
    <col min="14852" max="14857" width="9.28515625" style="370" customWidth="1"/>
    <col min="14858" max="14858" width="9.140625" style="370" customWidth="1"/>
    <col min="14859" max="14860" width="9.28515625" style="370" customWidth="1"/>
    <col min="14861" max="14861" width="9" style="370" customWidth="1"/>
    <col min="14862" max="14862" width="41.28515625" style="370" customWidth="1"/>
    <col min="14863" max="15104" width="9.28515625" style="370"/>
    <col min="15105" max="15105" width="6" style="370" customWidth="1"/>
    <col min="15106" max="15106" width="0" style="370" hidden="1" customWidth="1"/>
    <col min="15107" max="15107" width="14.85546875" style="370" customWidth="1"/>
    <col min="15108" max="15113" width="9.28515625" style="370" customWidth="1"/>
    <col min="15114" max="15114" width="9.140625" style="370" customWidth="1"/>
    <col min="15115" max="15116" width="9.28515625" style="370" customWidth="1"/>
    <col min="15117" max="15117" width="9" style="370" customWidth="1"/>
    <col min="15118" max="15118" width="41.28515625" style="370" customWidth="1"/>
    <col min="15119" max="15360" width="9.28515625" style="370"/>
    <col min="15361" max="15361" width="6" style="370" customWidth="1"/>
    <col min="15362" max="15362" width="0" style="370" hidden="1" customWidth="1"/>
    <col min="15363" max="15363" width="14.85546875" style="370" customWidth="1"/>
    <col min="15364" max="15369" width="9.28515625" style="370" customWidth="1"/>
    <col min="15370" max="15370" width="9.140625" style="370" customWidth="1"/>
    <col min="15371" max="15372" width="9.28515625" style="370" customWidth="1"/>
    <col min="15373" max="15373" width="9" style="370" customWidth="1"/>
    <col min="15374" max="15374" width="41.28515625" style="370" customWidth="1"/>
    <col min="15375" max="15616" width="9.28515625" style="370"/>
    <col min="15617" max="15617" width="6" style="370" customWidth="1"/>
    <col min="15618" max="15618" width="0" style="370" hidden="1" customWidth="1"/>
    <col min="15619" max="15619" width="14.85546875" style="370" customWidth="1"/>
    <col min="15620" max="15625" width="9.28515625" style="370" customWidth="1"/>
    <col min="15626" max="15626" width="9.140625" style="370" customWidth="1"/>
    <col min="15627" max="15628" width="9.28515625" style="370" customWidth="1"/>
    <col min="15629" max="15629" width="9" style="370" customWidth="1"/>
    <col min="15630" max="15630" width="41.28515625" style="370" customWidth="1"/>
    <col min="15631" max="15872" width="9.28515625" style="370"/>
    <col min="15873" max="15873" width="6" style="370" customWidth="1"/>
    <col min="15874" max="15874" width="0" style="370" hidden="1" customWidth="1"/>
    <col min="15875" max="15875" width="14.85546875" style="370" customWidth="1"/>
    <col min="15876" max="15881" width="9.28515625" style="370" customWidth="1"/>
    <col min="15882" max="15882" width="9.140625" style="370" customWidth="1"/>
    <col min="15883" max="15884" width="9.28515625" style="370" customWidth="1"/>
    <col min="15885" max="15885" width="9" style="370" customWidth="1"/>
    <col min="15886" max="15886" width="41.28515625" style="370" customWidth="1"/>
    <col min="15887" max="16128" width="9.28515625" style="370"/>
    <col min="16129" max="16129" width="6" style="370" customWidth="1"/>
    <col min="16130" max="16130" width="0" style="370" hidden="1" customWidth="1"/>
    <col min="16131" max="16131" width="14.85546875" style="370" customWidth="1"/>
    <col min="16132" max="16137" width="9.28515625" style="370" customWidth="1"/>
    <col min="16138" max="16138" width="9.140625" style="370" customWidth="1"/>
    <col min="16139" max="16140" width="9.28515625" style="370" customWidth="1"/>
    <col min="16141" max="16141" width="9" style="370" customWidth="1"/>
    <col min="16142" max="16142" width="41.28515625" style="370" customWidth="1"/>
    <col min="16143" max="16384" width="9.28515625" style="370"/>
  </cols>
  <sheetData>
    <row r="1" spans="1:16" ht="24.75" customHeight="1" x14ac:dyDescent="0.25">
      <c r="A1" s="788" t="s">
        <v>195</v>
      </c>
      <c r="B1" s="788"/>
      <c r="C1" s="788"/>
      <c r="D1" s="788"/>
      <c r="E1" s="788"/>
      <c r="F1" s="788"/>
      <c r="G1" s="788"/>
      <c r="H1" s="788"/>
      <c r="I1" s="788"/>
      <c r="J1" s="788"/>
      <c r="K1" s="788"/>
      <c r="L1" s="788"/>
      <c r="M1" s="788"/>
      <c r="N1" s="379"/>
    </row>
    <row r="2" spans="1:16" ht="9" customHeight="1" x14ac:dyDescent="0.25">
      <c r="C2" s="424"/>
      <c r="F2" s="426"/>
      <c r="G2" s="426"/>
      <c r="I2" s="426"/>
    </row>
    <row r="3" spans="1:16" ht="16.5" customHeight="1" x14ac:dyDescent="0.25">
      <c r="C3" s="424"/>
      <c r="F3" s="426"/>
      <c r="G3" s="426"/>
      <c r="I3" s="426"/>
      <c r="L3" s="374" t="s">
        <v>98</v>
      </c>
    </row>
    <row r="4" spans="1:16" s="373" customFormat="1" ht="24.75" customHeight="1" x14ac:dyDescent="0.25">
      <c r="A4" s="781" t="s">
        <v>1</v>
      </c>
      <c r="B4" s="781" t="s">
        <v>138</v>
      </c>
      <c r="C4" s="781" t="s">
        <v>3</v>
      </c>
      <c r="D4" s="828" t="s">
        <v>139</v>
      </c>
      <c r="E4" s="829"/>
      <c r="F4" s="829"/>
      <c r="G4" s="829"/>
      <c r="H4" s="829"/>
      <c r="I4" s="829"/>
      <c r="J4" s="829"/>
      <c r="K4" s="828" t="s">
        <v>196</v>
      </c>
      <c r="L4" s="829"/>
      <c r="M4" s="830"/>
      <c r="N4" s="820" t="s">
        <v>6</v>
      </c>
    </row>
    <row r="5" spans="1:16" s="379" customFormat="1" ht="25.15" customHeight="1" x14ac:dyDescent="0.25">
      <c r="A5" s="789"/>
      <c r="B5" s="789"/>
      <c r="C5" s="789"/>
      <c r="D5" s="828" t="s">
        <v>140</v>
      </c>
      <c r="E5" s="829"/>
      <c r="F5" s="829"/>
      <c r="G5" s="829"/>
      <c r="H5" s="829"/>
      <c r="I5" s="829"/>
      <c r="J5" s="829"/>
      <c r="K5" s="828" t="s">
        <v>140</v>
      </c>
      <c r="L5" s="829"/>
      <c r="M5" s="830"/>
      <c r="N5" s="821"/>
      <c r="O5" s="438"/>
      <c r="P5" s="438"/>
    </row>
    <row r="6" spans="1:16" s="379" customFormat="1" ht="22.5" customHeight="1" x14ac:dyDescent="0.25">
      <c r="A6" s="782"/>
      <c r="B6" s="782"/>
      <c r="C6" s="782"/>
      <c r="D6" s="427">
        <v>2</v>
      </c>
      <c r="E6" s="427">
        <v>3</v>
      </c>
      <c r="F6" s="427">
        <v>4</v>
      </c>
      <c r="G6" s="427">
        <v>6</v>
      </c>
      <c r="H6" s="427">
        <v>7</v>
      </c>
      <c r="I6" s="427">
        <v>9</v>
      </c>
      <c r="J6" s="427">
        <v>12</v>
      </c>
      <c r="K6" s="427">
        <v>1</v>
      </c>
      <c r="L6" s="427">
        <v>3</v>
      </c>
      <c r="M6" s="428">
        <v>6</v>
      </c>
      <c r="N6" s="822"/>
      <c r="O6" s="438"/>
      <c r="P6" s="438"/>
    </row>
    <row r="7" spans="1:16" ht="19.149999999999999" customHeight="1" x14ac:dyDescent="0.25">
      <c r="A7" s="387" t="s">
        <v>15</v>
      </c>
      <c r="B7" s="387" t="s">
        <v>16</v>
      </c>
      <c r="C7" s="387" t="s">
        <v>73</v>
      </c>
      <c r="D7" s="387">
        <v>1</v>
      </c>
      <c r="E7" s="387">
        <v>2</v>
      </c>
      <c r="F7" s="387">
        <v>3</v>
      </c>
      <c r="G7" s="387">
        <v>4</v>
      </c>
      <c r="H7" s="387">
        <v>5</v>
      </c>
      <c r="I7" s="387">
        <v>6</v>
      </c>
      <c r="J7" s="387">
        <v>7</v>
      </c>
      <c r="K7" s="387">
        <v>8</v>
      </c>
      <c r="L7" s="387">
        <v>9</v>
      </c>
      <c r="M7" s="387">
        <v>10</v>
      </c>
      <c r="N7" s="387">
        <v>12</v>
      </c>
      <c r="O7" s="439"/>
    </row>
    <row r="8" spans="1:16" ht="19.149999999999999" customHeight="1" x14ac:dyDescent="0.25">
      <c r="A8" s="416">
        <v>1</v>
      </c>
      <c r="B8" s="416" t="s">
        <v>17</v>
      </c>
      <c r="C8" s="430" t="s">
        <v>141</v>
      </c>
      <c r="D8" s="345">
        <v>1.8</v>
      </c>
      <c r="E8" s="345">
        <v>1.7</v>
      </c>
      <c r="F8" s="345">
        <v>1.6</v>
      </c>
      <c r="G8" s="345">
        <v>1.4</v>
      </c>
      <c r="H8" s="345">
        <v>1.6</v>
      </c>
      <c r="I8" s="345">
        <v>1.2</v>
      </c>
      <c r="J8" s="345">
        <v>1.7</v>
      </c>
      <c r="K8" s="345">
        <v>1.5</v>
      </c>
      <c r="L8" s="345">
        <v>1.3</v>
      </c>
      <c r="M8" s="350">
        <v>0.8</v>
      </c>
      <c r="N8" s="346" t="s">
        <v>197</v>
      </c>
      <c r="O8" s="439"/>
    </row>
    <row r="9" spans="1:16" ht="19.149999999999999" customHeight="1" x14ac:dyDescent="0.25">
      <c r="A9" s="416">
        <v>2</v>
      </c>
      <c r="B9" s="416" t="s">
        <v>19</v>
      </c>
      <c r="C9" s="430" t="s">
        <v>20</v>
      </c>
      <c r="D9" s="345">
        <v>1.9</v>
      </c>
      <c r="E9" s="345">
        <v>1.4</v>
      </c>
      <c r="F9" s="345">
        <v>0.9</v>
      </c>
      <c r="G9" s="345">
        <v>1.5</v>
      </c>
      <c r="H9" s="345">
        <v>1.5</v>
      </c>
      <c r="I9" s="345">
        <v>1.8</v>
      </c>
      <c r="J9" s="345">
        <v>1.9</v>
      </c>
      <c r="K9" s="345">
        <v>1.9</v>
      </c>
      <c r="L9" s="345">
        <v>1.9</v>
      </c>
      <c r="M9" s="350">
        <v>1.9</v>
      </c>
      <c r="N9" s="346" t="s">
        <v>197</v>
      </c>
      <c r="O9" s="439"/>
    </row>
    <row r="10" spans="1:16" ht="19.149999999999999" customHeight="1" x14ac:dyDescent="0.25">
      <c r="A10" s="416">
        <v>3</v>
      </c>
      <c r="B10" s="416" t="s">
        <v>21</v>
      </c>
      <c r="C10" s="430" t="s">
        <v>79</v>
      </c>
      <c r="D10" s="345">
        <v>1.1000000000000001</v>
      </c>
      <c r="E10" s="345">
        <v>0.7</v>
      </c>
      <c r="F10" s="345">
        <v>0.5</v>
      </c>
      <c r="G10" s="345">
        <v>0.8</v>
      </c>
      <c r="H10" s="345">
        <v>0.8</v>
      </c>
      <c r="I10" s="345">
        <v>1.2</v>
      </c>
      <c r="J10" s="345">
        <v>1.4</v>
      </c>
      <c r="K10" s="345">
        <v>1</v>
      </c>
      <c r="L10" s="345">
        <v>0.6</v>
      </c>
      <c r="M10" s="350">
        <v>0.9</v>
      </c>
      <c r="N10" s="346" t="s">
        <v>197</v>
      </c>
      <c r="O10" s="439"/>
    </row>
    <row r="11" spans="1:16" ht="19.149999999999999" customHeight="1" x14ac:dyDescent="0.25">
      <c r="A11" s="416">
        <v>4</v>
      </c>
      <c r="B11" s="416" t="s">
        <v>23</v>
      </c>
      <c r="C11" s="430" t="s">
        <v>24</v>
      </c>
      <c r="D11" s="345">
        <v>0.3</v>
      </c>
      <c r="E11" s="345">
        <v>0.3</v>
      </c>
      <c r="F11" s="345">
        <v>0</v>
      </c>
      <c r="G11" s="345">
        <v>0.3</v>
      </c>
      <c r="H11" s="345">
        <v>0.3</v>
      </c>
      <c r="I11" s="345">
        <v>0.2</v>
      </c>
      <c r="J11" s="345">
        <v>0.2</v>
      </c>
      <c r="K11" s="345">
        <v>0.9</v>
      </c>
      <c r="L11" s="345">
        <v>0.6</v>
      </c>
      <c r="M11" s="350">
        <v>0.7</v>
      </c>
      <c r="N11" s="346" t="s">
        <v>197</v>
      </c>
      <c r="O11" s="439"/>
    </row>
    <row r="12" spans="1:16" ht="19.149999999999999" customHeight="1" x14ac:dyDescent="0.25">
      <c r="A12" s="416">
        <v>5</v>
      </c>
      <c r="B12" s="416" t="s">
        <v>25</v>
      </c>
      <c r="C12" s="430" t="s">
        <v>82</v>
      </c>
      <c r="D12" s="345">
        <v>0.7</v>
      </c>
      <c r="E12" s="345">
        <v>0.7</v>
      </c>
      <c r="F12" s="345">
        <v>0.4</v>
      </c>
      <c r="G12" s="345">
        <v>0.5</v>
      </c>
      <c r="H12" s="345">
        <v>0.5</v>
      </c>
      <c r="I12" s="345">
        <v>0.7</v>
      </c>
      <c r="J12" s="345">
        <v>0.8</v>
      </c>
      <c r="K12" s="345">
        <v>1.1000000000000001</v>
      </c>
      <c r="L12" s="345">
        <v>0.8</v>
      </c>
      <c r="M12" s="350">
        <v>0.6</v>
      </c>
      <c r="N12" s="346" t="s">
        <v>198</v>
      </c>
      <c r="O12" s="439"/>
    </row>
    <row r="13" spans="1:16" ht="19.149999999999999" customHeight="1" x14ac:dyDescent="0.25">
      <c r="A13" s="416">
        <v>6</v>
      </c>
      <c r="B13" s="416" t="s">
        <v>31</v>
      </c>
      <c r="C13" s="430" t="s">
        <v>32</v>
      </c>
      <c r="D13" s="345">
        <v>4.5</v>
      </c>
      <c r="E13" s="345">
        <v>4.5</v>
      </c>
      <c r="F13" s="345">
        <v>3.5</v>
      </c>
      <c r="G13" s="345">
        <v>4</v>
      </c>
      <c r="H13" s="345">
        <v>4.5999999999999996</v>
      </c>
      <c r="I13" s="345">
        <v>4.8</v>
      </c>
      <c r="J13" s="345">
        <v>4.8</v>
      </c>
      <c r="K13" s="345">
        <v>4.5999999999999996</v>
      </c>
      <c r="L13" s="345">
        <v>4.5999999999999996</v>
      </c>
      <c r="M13" s="350">
        <v>4.5999999999999996</v>
      </c>
      <c r="N13" s="346" t="s">
        <v>199</v>
      </c>
      <c r="O13" s="439"/>
    </row>
    <row r="14" spans="1:16" ht="19.149999999999999" customHeight="1" x14ac:dyDescent="0.25">
      <c r="A14" s="416">
        <v>7</v>
      </c>
      <c r="B14" s="416" t="s">
        <v>33</v>
      </c>
      <c r="C14" s="430" t="s">
        <v>84</v>
      </c>
      <c r="D14" s="345">
        <v>6.5</v>
      </c>
      <c r="E14" s="345">
        <v>6.5</v>
      </c>
      <c r="F14" s="345">
        <v>0.6</v>
      </c>
      <c r="G14" s="345">
        <v>6.4</v>
      </c>
      <c r="H14" s="345">
        <v>6.4</v>
      </c>
      <c r="I14" s="345">
        <v>6.3</v>
      </c>
      <c r="J14" s="345">
        <v>6.5</v>
      </c>
      <c r="K14" s="345">
        <v>6.4</v>
      </c>
      <c r="L14" s="345">
        <v>6.6</v>
      </c>
      <c r="M14" s="350">
        <v>6.3</v>
      </c>
      <c r="N14" s="346" t="s">
        <v>199</v>
      </c>
      <c r="O14" s="439"/>
    </row>
    <row r="15" spans="1:16" ht="19.149999999999999" customHeight="1" x14ac:dyDescent="0.25">
      <c r="A15" s="416">
        <v>8</v>
      </c>
      <c r="B15" s="416" t="s">
        <v>35</v>
      </c>
      <c r="C15" s="430" t="s">
        <v>36</v>
      </c>
      <c r="D15" s="345">
        <v>1.1000000000000001</v>
      </c>
      <c r="E15" s="345">
        <v>1.2</v>
      </c>
      <c r="F15" s="345">
        <v>0.6</v>
      </c>
      <c r="G15" s="345">
        <v>0.9</v>
      </c>
      <c r="H15" s="345">
        <v>0.9</v>
      </c>
      <c r="I15" s="345">
        <v>1</v>
      </c>
      <c r="J15" s="345">
        <v>1.1000000000000001</v>
      </c>
      <c r="K15" s="345">
        <v>0.9</v>
      </c>
      <c r="L15" s="345">
        <v>0.7</v>
      </c>
      <c r="M15" s="350">
        <v>0.6</v>
      </c>
      <c r="N15" s="346" t="s">
        <v>199</v>
      </c>
      <c r="O15" s="439"/>
    </row>
    <row r="16" spans="1:16" ht="19.149999999999999" customHeight="1" x14ac:dyDescent="0.25">
      <c r="A16" s="416">
        <v>9</v>
      </c>
      <c r="B16" s="416" t="s">
        <v>37</v>
      </c>
      <c r="C16" s="430" t="s">
        <v>86</v>
      </c>
      <c r="D16" s="345">
        <v>1.6</v>
      </c>
      <c r="E16" s="345">
        <v>1.6</v>
      </c>
      <c r="F16" s="345">
        <v>1.8</v>
      </c>
      <c r="G16" s="345">
        <v>0.8</v>
      </c>
      <c r="H16" s="345">
        <v>0.8</v>
      </c>
      <c r="I16" s="345">
        <v>1</v>
      </c>
      <c r="J16" s="345">
        <v>1</v>
      </c>
      <c r="K16" s="345">
        <v>2.1</v>
      </c>
      <c r="L16" s="345">
        <v>2</v>
      </c>
      <c r="M16" s="350">
        <v>2.6</v>
      </c>
      <c r="N16" s="346" t="s">
        <v>199</v>
      </c>
      <c r="O16" s="439"/>
    </row>
    <row r="17" spans="1:15" ht="19.149999999999999" customHeight="1" x14ac:dyDescent="0.25">
      <c r="A17" s="416">
        <v>10</v>
      </c>
      <c r="B17" s="416" t="s">
        <v>39</v>
      </c>
      <c r="C17" s="430" t="s">
        <v>40</v>
      </c>
      <c r="D17" s="345">
        <v>1.8</v>
      </c>
      <c r="E17" s="345">
        <v>1.9</v>
      </c>
      <c r="F17" s="345">
        <v>1.8</v>
      </c>
      <c r="G17" s="345">
        <v>1.7</v>
      </c>
      <c r="H17" s="345">
        <v>1.7</v>
      </c>
      <c r="I17" s="345">
        <v>1.7</v>
      </c>
      <c r="J17" s="345">
        <v>1.8</v>
      </c>
      <c r="K17" s="345">
        <v>2.1</v>
      </c>
      <c r="L17" s="345">
        <v>2.2000000000000002</v>
      </c>
      <c r="M17" s="350">
        <v>1.9</v>
      </c>
      <c r="N17" s="346" t="s">
        <v>200</v>
      </c>
      <c r="O17" s="439"/>
    </row>
    <row r="18" spans="1:15" ht="19.149999999999999" customHeight="1" x14ac:dyDescent="0.25">
      <c r="A18" s="408">
        <v>11</v>
      </c>
      <c r="B18" s="408" t="s">
        <v>43</v>
      </c>
      <c r="C18" s="434" t="s">
        <v>89</v>
      </c>
      <c r="D18" s="347">
        <v>2.9</v>
      </c>
      <c r="E18" s="348">
        <v>2.8</v>
      </c>
      <c r="F18" s="348">
        <v>2.7</v>
      </c>
      <c r="G18" s="348">
        <v>2.1</v>
      </c>
      <c r="H18" s="348">
        <v>2.1</v>
      </c>
      <c r="I18" s="347">
        <v>2.1</v>
      </c>
      <c r="J18" s="347">
        <v>2.1</v>
      </c>
      <c r="K18" s="347">
        <v>1.8</v>
      </c>
      <c r="L18" s="348">
        <v>1.8</v>
      </c>
      <c r="M18" s="354">
        <v>1.8</v>
      </c>
      <c r="N18" s="349" t="s">
        <v>201</v>
      </c>
      <c r="O18" s="439"/>
    </row>
    <row r="19" spans="1:15" ht="19.149999999999999" hidden="1" customHeight="1" x14ac:dyDescent="0.25">
      <c r="A19" s="416"/>
      <c r="B19" s="416"/>
      <c r="C19" s="430"/>
      <c r="D19" s="345"/>
      <c r="E19" s="345"/>
      <c r="F19" s="345"/>
      <c r="G19" s="345"/>
      <c r="H19" s="345"/>
      <c r="I19" s="345"/>
      <c r="J19" s="345"/>
      <c r="K19" s="345"/>
      <c r="L19" s="345"/>
      <c r="M19" s="345"/>
      <c r="N19" s="350"/>
      <c r="O19" s="439"/>
    </row>
    <row r="20" spans="1:15" ht="19.149999999999999" hidden="1" customHeight="1" x14ac:dyDescent="0.25">
      <c r="A20" s="416"/>
      <c r="B20" s="416"/>
      <c r="C20" s="430"/>
      <c r="D20" s="345"/>
      <c r="E20" s="345"/>
      <c r="F20" s="345"/>
      <c r="G20" s="345"/>
      <c r="H20" s="345"/>
      <c r="I20" s="345"/>
      <c r="J20" s="345"/>
      <c r="K20" s="345"/>
      <c r="L20" s="345"/>
      <c r="M20" s="345"/>
      <c r="N20" s="350"/>
      <c r="O20" s="439"/>
    </row>
    <row r="21" spans="1:15" ht="19.149999999999999" hidden="1" customHeight="1" x14ac:dyDescent="0.25">
      <c r="A21" s="416"/>
      <c r="B21" s="416"/>
      <c r="C21" s="430"/>
      <c r="D21" s="345"/>
      <c r="E21" s="345"/>
      <c r="F21" s="345"/>
      <c r="G21" s="345"/>
      <c r="H21" s="345"/>
      <c r="I21" s="345"/>
      <c r="J21" s="345"/>
      <c r="K21" s="345"/>
      <c r="L21" s="345"/>
      <c r="M21" s="345"/>
      <c r="N21" s="350"/>
      <c r="O21" s="439"/>
    </row>
    <row r="22" spans="1:15" ht="19.149999999999999" hidden="1" customHeight="1" x14ac:dyDescent="0.25">
      <c r="A22" s="416"/>
      <c r="B22" s="416"/>
      <c r="C22" s="430"/>
      <c r="D22" s="345"/>
      <c r="E22" s="345"/>
      <c r="F22" s="345"/>
      <c r="G22" s="345"/>
      <c r="H22" s="345"/>
      <c r="I22" s="345"/>
      <c r="J22" s="345"/>
      <c r="K22" s="345"/>
      <c r="L22" s="345"/>
      <c r="M22" s="345"/>
      <c r="N22" s="350"/>
      <c r="O22" s="439"/>
    </row>
    <row r="23" spans="1:15" ht="19.149999999999999" hidden="1" customHeight="1" x14ac:dyDescent="0.25">
      <c r="A23" s="416"/>
      <c r="B23" s="416"/>
      <c r="C23" s="430"/>
      <c r="D23" s="345"/>
      <c r="E23" s="345"/>
      <c r="F23" s="345"/>
      <c r="G23" s="345"/>
      <c r="H23" s="345"/>
      <c r="I23" s="345"/>
      <c r="J23" s="345"/>
      <c r="K23" s="345"/>
      <c r="L23" s="345"/>
      <c r="M23" s="345"/>
      <c r="N23" s="350"/>
      <c r="O23" s="439"/>
    </row>
    <row r="24" spans="1:15" ht="19.149999999999999" hidden="1" customHeight="1" x14ac:dyDescent="0.25">
      <c r="A24" s="416"/>
      <c r="B24" s="416"/>
      <c r="C24" s="430"/>
      <c r="D24" s="345"/>
      <c r="E24" s="345"/>
      <c r="F24" s="345"/>
      <c r="G24" s="345"/>
      <c r="H24" s="345"/>
      <c r="I24" s="345"/>
      <c r="J24" s="345"/>
      <c r="K24" s="345"/>
      <c r="L24" s="345"/>
      <c r="M24" s="345"/>
      <c r="N24" s="350"/>
      <c r="O24" s="439"/>
    </row>
    <row r="25" spans="1:15" ht="19.149999999999999" hidden="1" customHeight="1" x14ac:dyDescent="0.25">
      <c r="A25" s="416"/>
      <c r="B25" s="416"/>
      <c r="C25" s="430"/>
      <c r="D25" s="345"/>
      <c r="E25" s="345"/>
      <c r="F25" s="345"/>
      <c r="G25" s="345"/>
      <c r="H25" s="345"/>
      <c r="I25" s="345"/>
      <c r="J25" s="345"/>
      <c r="K25" s="345"/>
      <c r="L25" s="345"/>
      <c r="M25" s="345"/>
      <c r="N25" s="350"/>
      <c r="O25" s="439"/>
    </row>
    <row r="26" spans="1:15" ht="19.149999999999999" hidden="1" customHeight="1" x14ac:dyDescent="0.25">
      <c r="A26" s="416"/>
      <c r="B26" s="416"/>
      <c r="C26" s="430"/>
      <c r="D26" s="345"/>
      <c r="E26" s="345"/>
      <c r="F26" s="345"/>
      <c r="G26" s="345"/>
      <c r="H26" s="345"/>
      <c r="I26" s="345"/>
      <c r="J26" s="345"/>
      <c r="K26" s="345"/>
      <c r="L26" s="345"/>
      <c r="M26" s="345"/>
      <c r="N26" s="350"/>
      <c r="O26" s="439"/>
    </row>
    <row r="27" spans="1:15" ht="19.149999999999999" hidden="1" customHeight="1" x14ac:dyDescent="0.25">
      <c r="A27" s="416"/>
      <c r="B27" s="416"/>
      <c r="C27" s="430"/>
      <c r="D27" s="345"/>
      <c r="E27" s="345"/>
      <c r="F27" s="345"/>
      <c r="G27" s="345"/>
      <c r="H27" s="345"/>
      <c r="I27" s="345"/>
      <c r="J27" s="345"/>
      <c r="K27" s="345"/>
      <c r="L27" s="345"/>
      <c r="M27" s="345"/>
      <c r="N27" s="350"/>
      <c r="O27" s="439"/>
    </row>
    <row r="28" spans="1:15" ht="19.149999999999999" hidden="1" customHeight="1" x14ac:dyDescent="0.25">
      <c r="A28" s="416"/>
      <c r="B28" s="416"/>
      <c r="C28" s="430"/>
      <c r="D28" s="345"/>
      <c r="E28" s="345"/>
      <c r="F28" s="345"/>
      <c r="G28" s="345"/>
      <c r="H28" s="345"/>
      <c r="I28" s="345"/>
      <c r="J28" s="345"/>
      <c r="K28" s="345"/>
      <c r="L28" s="345"/>
      <c r="M28" s="345"/>
      <c r="N28" s="350"/>
      <c r="O28" s="439"/>
    </row>
    <row r="29" spans="1:15" ht="19.149999999999999" hidden="1" customHeight="1" x14ac:dyDescent="0.25">
      <c r="A29" s="416"/>
      <c r="B29" s="416"/>
      <c r="C29" s="430"/>
      <c r="D29" s="345"/>
      <c r="E29" s="345"/>
      <c r="F29" s="345"/>
      <c r="G29" s="345"/>
      <c r="H29" s="345"/>
      <c r="I29" s="345"/>
      <c r="J29" s="345"/>
      <c r="K29" s="345"/>
      <c r="L29" s="345"/>
      <c r="M29" s="345"/>
      <c r="N29" s="350"/>
      <c r="O29" s="439"/>
    </row>
    <row r="30" spans="1:15" ht="19.149999999999999" hidden="1" customHeight="1" x14ac:dyDescent="0.25">
      <c r="A30" s="416"/>
      <c r="B30" s="416"/>
      <c r="C30" s="430"/>
      <c r="D30" s="345"/>
      <c r="E30" s="345"/>
      <c r="F30" s="345"/>
      <c r="G30" s="345"/>
      <c r="H30" s="345"/>
      <c r="I30" s="345"/>
      <c r="J30" s="345"/>
      <c r="K30" s="345"/>
      <c r="L30" s="345"/>
      <c r="M30" s="345"/>
      <c r="N30" s="350"/>
      <c r="O30" s="439"/>
    </row>
    <row r="31" spans="1:15" ht="19.149999999999999" hidden="1" customHeight="1" x14ac:dyDescent="0.25">
      <c r="A31" s="416"/>
      <c r="B31" s="416"/>
      <c r="C31" s="430"/>
      <c r="D31" s="345"/>
      <c r="E31" s="345"/>
      <c r="F31" s="345"/>
      <c r="G31" s="345"/>
      <c r="H31" s="345"/>
      <c r="I31" s="345"/>
      <c r="J31" s="345"/>
      <c r="K31" s="345"/>
      <c r="L31" s="345"/>
      <c r="M31" s="345"/>
      <c r="N31" s="350"/>
      <c r="O31" s="439"/>
    </row>
    <row r="32" spans="1:15" ht="19.149999999999999" hidden="1" customHeight="1" x14ac:dyDescent="0.25">
      <c r="A32" s="416"/>
      <c r="B32" s="416"/>
      <c r="C32" s="430"/>
      <c r="D32" s="345"/>
      <c r="E32" s="345"/>
      <c r="F32" s="345"/>
      <c r="G32" s="345"/>
      <c r="H32" s="345"/>
      <c r="I32" s="345"/>
      <c r="J32" s="345"/>
      <c r="K32" s="345"/>
      <c r="L32" s="345"/>
      <c r="M32" s="345"/>
      <c r="N32" s="350"/>
      <c r="O32" s="439"/>
    </row>
    <row r="33" spans="1:15" ht="19.149999999999999" hidden="1" customHeight="1" x14ac:dyDescent="0.25">
      <c r="A33" s="416"/>
      <c r="B33" s="416"/>
      <c r="C33" s="430"/>
      <c r="D33" s="345"/>
      <c r="E33" s="345"/>
      <c r="F33" s="345"/>
      <c r="G33" s="345"/>
      <c r="H33" s="345"/>
      <c r="I33" s="345"/>
      <c r="J33" s="345"/>
      <c r="K33" s="345"/>
      <c r="L33" s="345"/>
      <c r="M33" s="345"/>
      <c r="N33" s="350"/>
      <c r="O33" s="439"/>
    </row>
    <row r="34" spans="1:15" ht="19.149999999999999" hidden="1" customHeight="1" x14ac:dyDescent="0.25">
      <c r="A34" s="416"/>
      <c r="B34" s="416"/>
      <c r="C34" s="430"/>
      <c r="D34" s="345"/>
      <c r="E34" s="345"/>
      <c r="F34" s="345"/>
      <c r="G34" s="345"/>
      <c r="H34" s="345"/>
      <c r="I34" s="345"/>
      <c r="J34" s="345"/>
      <c r="K34" s="345"/>
      <c r="L34" s="345"/>
      <c r="M34" s="345"/>
      <c r="N34" s="350"/>
      <c r="O34" s="439"/>
    </row>
    <row r="35" spans="1:15" ht="19.149999999999999" hidden="1" customHeight="1" x14ac:dyDescent="0.25">
      <c r="A35" s="416"/>
      <c r="B35" s="416"/>
      <c r="C35" s="430"/>
      <c r="D35" s="345"/>
      <c r="E35" s="345"/>
      <c r="F35" s="345"/>
      <c r="G35" s="345"/>
      <c r="H35" s="345"/>
      <c r="I35" s="345"/>
      <c r="J35" s="345"/>
      <c r="K35" s="345"/>
      <c r="L35" s="345"/>
      <c r="M35" s="345"/>
      <c r="N35" s="350"/>
      <c r="O35" s="439"/>
    </row>
    <row r="36" spans="1:15" ht="19.149999999999999" hidden="1" customHeight="1" x14ac:dyDescent="0.25">
      <c r="A36" s="416"/>
      <c r="B36" s="416"/>
      <c r="C36" s="430"/>
      <c r="D36" s="345"/>
      <c r="E36" s="345"/>
      <c r="F36" s="345"/>
      <c r="G36" s="345"/>
      <c r="H36" s="345"/>
      <c r="I36" s="345"/>
      <c r="J36" s="345"/>
      <c r="K36" s="345"/>
      <c r="L36" s="345"/>
      <c r="M36" s="345"/>
      <c r="N36" s="350"/>
      <c r="O36" s="439"/>
    </row>
    <row r="37" spans="1:15" ht="19.149999999999999" hidden="1" customHeight="1" x14ac:dyDescent="0.25">
      <c r="A37" s="416"/>
      <c r="B37" s="416"/>
      <c r="C37" s="430"/>
      <c r="D37" s="345"/>
      <c r="E37" s="345"/>
      <c r="F37" s="345"/>
      <c r="G37" s="345"/>
      <c r="H37" s="345"/>
      <c r="I37" s="345"/>
      <c r="J37" s="345"/>
      <c r="K37" s="345"/>
      <c r="L37" s="345"/>
      <c r="M37" s="345"/>
      <c r="N37" s="350"/>
      <c r="O37" s="439"/>
    </row>
    <row r="38" spans="1:15" ht="19.149999999999999" hidden="1" customHeight="1" x14ac:dyDescent="0.25">
      <c r="A38" s="416"/>
      <c r="B38" s="416"/>
      <c r="C38" s="430"/>
      <c r="D38" s="345"/>
      <c r="E38" s="345"/>
      <c r="F38" s="345"/>
      <c r="G38" s="345"/>
      <c r="H38" s="345"/>
      <c r="I38" s="345"/>
      <c r="J38" s="345"/>
      <c r="K38" s="345"/>
      <c r="L38" s="345"/>
      <c r="M38" s="345"/>
      <c r="N38" s="350"/>
      <c r="O38" s="439"/>
    </row>
    <row r="39" spans="1:15" ht="19.149999999999999" hidden="1" customHeight="1" x14ac:dyDescent="0.25">
      <c r="A39" s="416"/>
      <c r="B39" s="416"/>
      <c r="C39" s="430"/>
      <c r="D39" s="345"/>
      <c r="E39" s="345"/>
      <c r="F39" s="345"/>
      <c r="G39" s="345"/>
      <c r="H39" s="345"/>
      <c r="I39" s="345"/>
      <c r="J39" s="345"/>
      <c r="K39" s="345"/>
      <c r="L39" s="345"/>
      <c r="M39" s="345"/>
      <c r="N39" s="350"/>
      <c r="O39" s="439"/>
    </row>
    <row r="40" spans="1:15" ht="19.149999999999999" hidden="1" customHeight="1" x14ac:dyDescent="0.25">
      <c r="A40" s="416"/>
      <c r="B40" s="416"/>
      <c r="C40" s="430"/>
      <c r="D40" s="345"/>
      <c r="E40" s="345"/>
      <c r="F40" s="345"/>
      <c r="G40" s="345"/>
      <c r="H40" s="345"/>
      <c r="I40" s="345"/>
      <c r="J40" s="345"/>
      <c r="K40" s="345"/>
      <c r="L40" s="345"/>
      <c r="M40" s="345"/>
      <c r="N40" s="350"/>
      <c r="O40" s="439"/>
    </row>
    <row r="41" spans="1:15" ht="19.149999999999999" hidden="1" customHeight="1" x14ac:dyDescent="0.25">
      <c r="A41" s="416"/>
      <c r="B41" s="416"/>
      <c r="C41" s="430"/>
      <c r="D41" s="345"/>
      <c r="E41" s="345"/>
      <c r="F41" s="345"/>
      <c r="G41" s="345"/>
      <c r="H41" s="345"/>
      <c r="I41" s="345"/>
      <c r="J41" s="345"/>
      <c r="K41" s="345"/>
      <c r="L41" s="345"/>
      <c r="M41" s="345"/>
      <c r="N41" s="350"/>
      <c r="O41" s="439"/>
    </row>
    <row r="42" spans="1:15" ht="19.149999999999999" hidden="1" customHeight="1" x14ac:dyDescent="0.25">
      <c r="A42" s="416"/>
      <c r="B42" s="416"/>
      <c r="C42" s="430"/>
      <c r="D42" s="345"/>
      <c r="E42" s="345"/>
      <c r="F42" s="345"/>
      <c r="G42" s="345"/>
      <c r="H42" s="345"/>
      <c r="I42" s="345"/>
      <c r="J42" s="345"/>
      <c r="K42" s="345"/>
      <c r="L42" s="345"/>
      <c r="M42" s="345"/>
      <c r="N42" s="350"/>
      <c r="O42" s="439"/>
    </row>
    <row r="43" spans="1:15" ht="19.149999999999999" hidden="1" customHeight="1" x14ac:dyDescent="0.25">
      <c r="A43" s="416"/>
      <c r="B43" s="416"/>
      <c r="C43" s="430"/>
      <c r="D43" s="345"/>
      <c r="E43" s="345"/>
      <c r="F43" s="345"/>
      <c r="G43" s="345"/>
      <c r="H43" s="345"/>
      <c r="I43" s="345"/>
      <c r="J43" s="345"/>
      <c r="K43" s="345"/>
      <c r="L43" s="345"/>
      <c r="M43" s="345"/>
      <c r="N43" s="350"/>
      <c r="O43" s="439"/>
    </row>
    <row r="44" spans="1:15" ht="19.149999999999999" hidden="1" customHeight="1" x14ac:dyDescent="0.25">
      <c r="A44" s="416"/>
      <c r="B44" s="416"/>
      <c r="C44" s="430"/>
      <c r="D44" s="345"/>
      <c r="E44" s="345"/>
      <c r="F44" s="345"/>
      <c r="G44" s="345"/>
      <c r="H44" s="345"/>
      <c r="I44" s="345"/>
      <c r="J44" s="345"/>
      <c r="K44" s="345"/>
      <c r="L44" s="345"/>
      <c r="M44" s="345"/>
      <c r="N44" s="350"/>
      <c r="O44" s="439"/>
    </row>
    <row r="45" spans="1:15" ht="19.149999999999999" hidden="1" customHeight="1" x14ac:dyDescent="0.25">
      <c r="A45" s="416"/>
      <c r="B45" s="416"/>
      <c r="C45" s="430"/>
      <c r="D45" s="345"/>
      <c r="E45" s="345"/>
      <c r="F45" s="345"/>
      <c r="G45" s="345"/>
      <c r="H45" s="345"/>
      <c r="I45" s="345"/>
      <c r="J45" s="345"/>
      <c r="K45" s="345"/>
      <c r="L45" s="345"/>
      <c r="M45" s="345"/>
      <c r="N45" s="350"/>
      <c r="O45" s="439"/>
    </row>
    <row r="46" spans="1:15" ht="19.149999999999999" hidden="1" customHeight="1" x14ac:dyDescent="0.25">
      <c r="A46" s="399"/>
      <c r="B46" s="399"/>
      <c r="C46" s="433"/>
      <c r="D46" s="351"/>
      <c r="E46" s="351"/>
      <c r="F46" s="351"/>
      <c r="G46" s="351"/>
      <c r="H46" s="351"/>
      <c r="I46" s="351"/>
      <c r="J46" s="351"/>
      <c r="K46" s="351"/>
      <c r="L46" s="351"/>
      <c r="M46" s="351"/>
      <c r="N46" s="352"/>
      <c r="O46" s="439"/>
    </row>
    <row r="47" spans="1:15" ht="19.149999999999999" hidden="1" customHeight="1" x14ac:dyDescent="0.25">
      <c r="A47" s="416"/>
      <c r="B47" s="416"/>
      <c r="C47" s="433"/>
      <c r="D47" s="351"/>
      <c r="E47" s="351"/>
      <c r="F47" s="351"/>
      <c r="G47" s="351"/>
      <c r="H47" s="351"/>
      <c r="I47" s="351"/>
      <c r="J47" s="351"/>
      <c r="K47" s="351"/>
      <c r="L47" s="351"/>
      <c r="M47" s="351"/>
      <c r="N47" s="352"/>
      <c r="O47" s="439"/>
    </row>
    <row r="48" spans="1:15" ht="19.149999999999999" hidden="1" customHeight="1" x14ac:dyDescent="0.25">
      <c r="A48" s="399"/>
      <c r="B48" s="399"/>
      <c r="C48" s="433"/>
      <c r="D48" s="351"/>
      <c r="E48" s="351"/>
      <c r="F48" s="351"/>
      <c r="G48" s="351"/>
      <c r="H48" s="351"/>
      <c r="I48" s="351"/>
      <c r="J48" s="351"/>
      <c r="K48" s="351"/>
      <c r="L48" s="351"/>
      <c r="M48" s="351"/>
      <c r="N48" s="352"/>
      <c r="O48" s="439"/>
    </row>
    <row r="49" spans="1:15" ht="19.149999999999999" hidden="1" customHeight="1" x14ac:dyDescent="0.25">
      <c r="A49" s="416"/>
      <c r="B49" s="416"/>
      <c r="C49" s="433"/>
      <c r="D49" s="351"/>
      <c r="E49" s="351"/>
      <c r="F49" s="351"/>
      <c r="G49" s="351"/>
      <c r="H49" s="351"/>
      <c r="I49" s="351"/>
      <c r="J49" s="351"/>
      <c r="K49" s="351"/>
      <c r="L49" s="351"/>
      <c r="M49" s="351"/>
      <c r="N49" s="352"/>
      <c r="O49" s="439"/>
    </row>
    <row r="50" spans="1:15" ht="19.149999999999999" hidden="1" customHeight="1" x14ac:dyDescent="0.25">
      <c r="A50" s="399"/>
      <c r="B50" s="399"/>
      <c r="C50" s="433"/>
      <c r="D50" s="351"/>
      <c r="E50" s="351"/>
      <c r="F50" s="351"/>
      <c r="G50" s="351"/>
      <c r="H50" s="351"/>
      <c r="I50" s="351"/>
      <c r="J50" s="351"/>
      <c r="K50" s="351"/>
      <c r="L50" s="351"/>
      <c r="M50" s="351"/>
      <c r="N50" s="352"/>
      <c r="O50" s="439"/>
    </row>
    <row r="51" spans="1:15" ht="19.149999999999999" hidden="1" customHeight="1" x14ac:dyDescent="0.25">
      <c r="A51" s="416"/>
      <c r="B51" s="416"/>
      <c r="C51" s="433"/>
      <c r="D51" s="351"/>
      <c r="E51" s="351"/>
      <c r="F51" s="351"/>
      <c r="G51" s="351"/>
      <c r="H51" s="351"/>
      <c r="I51" s="351"/>
      <c r="J51" s="351"/>
      <c r="K51" s="351"/>
      <c r="L51" s="351"/>
      <c r="M51" s="351"/>
      <c r="N51" s="352"/>
      <c r="O51" s="439"/>
    </row>
    <row r="52" spans="1:15" ht="19.149999999999999" hidden="1" customHeight="1" x14ac:dyDescent="0.25">
      <c r="A52" s="416"/>
      <c r="B52" s="416"/>
      <c r="C52" s="433"/>
      <c r="D52" s="351"/>
      <c r="E52" s="351"/>
      <c r="F52" s="351"/>
      <c r="G52" s="351"/>
      <c r="H52" s="351"/>
      <c r="I52" s="351"/>
      <c r="J52" s="351"/>
      <c r="K52" s="351"/>
      <c r="L52" s="351"/>
      <c r="M52" s="351"/>
      <c r="N52" s="352"/>
      <c r="O52" s="439"/>
    </row>
    <row r="53" spans="1:15" ht="19.149999999999999" hidden="1" customHeight="1" x14ac:dyDescent="0.25">
      <c r="A53" s="416"/>
      <c r="B53" s="416"/>
      <c r="C53" s="433"/>
      <c r="D53" s="351"/>
      <c r="E53" s="351"/>
      <c r="F53" s="351"/>
      <c r="G53" s="351"/>
      <c r="H53" s="351"/>
      <c r="I53" s="351"/>
      <c r="J53" s="351"/>
      <c r="K53" s="351"/>
      <c r="L53" s="351"/>
      <c r="M53" s="351"/>
      <c r="N53" s="352"/>
      <c r="O53" s="439"/>
    </row>
    <row r="54" spans="1:15" ht="19.149999999999999" hidden="1" customHeight="1" x14ac:dyDescent="0.25">
      <c r="A54" s="399"/>
      <c r="B54" s="399"/>
      <c r="C54" s="433"/>
      <c r="D54" s="351"/>
      <c r="E54" s="351"/>
      <c r="F54" s="351"/>
      <c r="G54" s="351"/>
      <c r="H54" s="351"/>
      <c r="I54" s="351"/>
      <c r="J54" s="351"/>
      <c r="K54" s="351"/>
      <c r="L54" s="351"/>
      <c r="M54" s="351"/>
      <c r="N54" s="352"/>
      <c r="O54" s="439"/>
    </row>
    <row r="55" spans="1:15" ht="19.149999999999999" hidden="1" customHeight="1" x14ac:dyDescent="0.25">
      <c r="A55" s="416"/>
      <c r="B55" s="416"/>
      <c r="C55" s="433"/>
      <c r="D55" s="351"/>
      <c r="E55" s="351"/>
      <c r="F55" s="351"/>
      <c r="G55" s="351"/>
      <c r="H55" s="351"/>
      <c r="I55" s="351"/>
      <c r="J55" s="351"/>
      <c r="K55" s="351"/>
      <c r="L55" s="351"/>
      <c r="M55" s="351"/>
      <c r="N55" s="352"/>
      <c r="O55" s="439"/>
    </row>
    <row r="56" spans="1:15" ht="19.149999999999999" hidden="1" customHeight="1" x14ac:dyDescent="0.25">
      <c r="A56" s="399"/>
      <c r="B56" s="399"/>
      <c r="C56" s="433"/>
      <c r="D56" s="351"/>
      <c r="E56" s="351"/>
      <c r="F56" s="351"/>
      <c r="G56" s="351"/>
      <c r="H56" s="351"/>
      <c r="I56" s="351"/>
      <c r="J56" s="351"/>
      <c r="K56" s="351"/>
      <c r="L56" s="351"/>
      <c r="M56" s="351"/>
      <c r="N56" s="352"/>
      <c r="O56" s="439"/>
    </row>
    <row r="57" spans="1:15" ht="19.149999999999999" hidden="1" customHeight="1" x14ac:dyDescent="0.25">
      <c r="A57" s="408"/>
      <c r="B57" s="408"/>
      <c r="C57" s="434"/>
      <c r="D57" s="347"/>
      <c r="E57" s="347"/>
      <c r="F57" s="347"/>
      <c r="G57" s="347"/>
      <c r="H57" s="347"/>
      <c r="I57" s="347"/>
      <c r="J57" s="347"/>
      <c r="K57" s="347"/>
      <c r="L57" s="347"/>
      <c r="M57" s="347"/>
      <c r="N57" s="353"/>
      <c r="O57" s="439"/>
    </row>
    <row r="58" spans="1:15" ht="11.25" customHeight="1" x14ac:dyDescent="0.25"/>
    <row r="59" spans="1:15" ht="21" customHeight="1" x14ac:dyDescent="0.25">
      <c r="A59" s="435" t="s">
        <v>50</v>
      </c>
      <c r="B59" s="371"/>
      <c r="C59" s="373" t="s">
        <v>211</v>
      </c>
    </row>
    <row r="60" spans="1:15" x14ac:dyDescent="0.25">
      <c r="A60" s="435" t="s">
        <v>116</v>
      </c>
      <c r="B60" s="371"/>
      <c r="C60" s="373" t="s">
        <v>197</v>
      </c>
      <c r="D60" s="440"/>
      <c r="E60" s="440"/>
      <c r="F60" s="440"/>
      <c r="G60" s="440"/>
      <c r="H60" s="440"/>
      <c r="I60" s="440"/>
      <c r="J60" s="425"/>
    </row>
    <row r="61" spans="1:15" x14ac:dyDescent="0.25">
      <c r="A61" s="437" t="s">
        <v>203</v>
      </c>
      <c r="J61" s="425"/>
    </row>
  </sheetData>
  <mergeCells count="9">
    <mergeCell ref="N4:N6"/>
    <mergeCell ref="D5:J5"/>
    <mergeCell ref="K5:M5"/>
    <mergeCell ref="A1:M1"/>
    <mergeCell ref="A4:A6"/>
    <mergeCell ref="B4:B6"/>
    <mergeCell ref="C4:C6"/>
    <mergeCell ref="D4:J4"/>
    <mergeCell ref="K4:M4"/>
  </mergeCells>
  <printOptions horizontalCentered="1"/>
  <pageMargins left="0.62992125984252001" right="0.43307086614173201" top="0.74803149606299202" bottom="0.35433070866141703" header="0.31496062992126" footer="0.31496062992126"/>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84" zoomScaleNormal="84" zoomScaleSheetLayoutView="89" workbookViewId="0">
      <pane xSplit="4" ySplit="7" topLeftCell="E8" activePane="bottomRight" state="frozen"/>
      <selection activeCell="Q5" sqref="Q5"/>
      <selection pane="topRight" activeCell="Q5" sqref="Q5"/>
      <selection pane="bottomLeft" activeCell="Q5" sqref="Q5"/>
      <selection pane="bottomRight" activeCell="Q5" sqref="Q5"/>
    </sheetView>
  </sheetViews>
  <sheetFormatPr defaultColWidth="9.28515625" defaultRowHeight="16.5" x14ac:dyDescent="0.25"/>
  <cols>
    <col min="1" max="1" width="6" style="422" customWidth="1"/>
    <col min="2" max="2" width="19.140625" style="422" hidden="1" customWidth="1"/>
    <col min="3" max="3" width="15.28515625" style="370" customWidth="1"/>
    <col min="4" max="9" width="10" style="425" customWidth="1"/>
    <col min="10" max="10" width="10" style="370" customWidth="1"/>
    <col min="11" max="13" width="10" style="425" customWidth="1"/>
    <col min="14" max="14" width="41" style="370" hidden="1" customWidth="1"/>
    <col min="15" max="256" width="9.28515625" style="370"/>
    <col min="257" max="257" width="6" style="370" customWidth="1"/>
    <col min="258" max="258" width="0" style="370" hidden="1" customWidth="1"/>
    <col min="259" max="259" width="15.28515625" style="370" customWidth="1"/>
    <col min="260" max="269" width="10" style="370" customWidth="1"/>
    <col min="270" max="270" width="41" style="370" customWidth="1"/>
    <col min="271" max="512" width="9.28515625" style="370"/>
    <col min="513" max="513" width="6" style="370" customWidth="1"/>
    <col min="514" max="514" width="0" style="370" hidden="1" customWidth="1"/>
    <col min="515" max="515" width="15.28515625" style="370" customWidth="1"/>
    <col min="516" max="525" width="10" style="370" customWidth="1"/>
    <col min="526" max="526" width="41" style="370" customWidth="1"/>
    <col min="527" max="768" width="9.28515625" style="370"/>
    <col min="769" max="769" width="6" style="370" customWidth="1"/>
    <col min="770" max="770" width="0" style="370" hidden="1" customWidth="1"/>
    <col min="771" max="771" width="15.28515625" style="370" customWidth="1"/>
    <col min="772" max="781" width="10" style="370" customWidth="1"/>
    <col min="782" max="782" width="41" style="370" customWidth="1"/>
    <col min="783" max="1024" width="9.28515625" style="370"/>
    <col min="1025" max="1025" width="6" style="370" customWidth="1"/>
    <col min="1026" max="1026" width="0" style="370" hidden="1" customWidth="1"/>
    <col min="1027" max="1027" width="15.28515625" style="370" customWidth="1"/>
    <col min="1028" max="1037" width="10" style="370" customWidth="1"/>
    <col min="1038" max="1038" width="41" style="370" customWidth="1"/>
    <col min="1039" max="1280" width="9.28515625" style="370"/>
    <col min="1281" max="1281" width="6" style="370" customWidth="1"/>
    <col min="1282" max="1282" width="0" style="370" hidden="1" customWidth="1"/>
    <col min="1283" max="1283" width="15.28515625" style="370" customWidth="1"/>
    <col min="1284" max="1293" width="10" style="370" customWidth="1"/>
    <col min="1294" max="1294" width="41" style="370" customWidth="1"/>
    <col min="1295" max="1536" width="9.28515625" style="370"/>
    <col min="1537" max="1537" width="6" style="370" customWidth="1"/>
    <col min="1538" max="1538" width="0" style="370" hidden="1" customWidth="1"/>
    <col min="1539" max="1539" width="15.28515625" style="370" customWidth="1"/>
    <col min="1540" max="1549" width="10" style="370" customWidth="1"/>
    <col min="1550" max="1550" width="41" style="370" customWidth="1"/>
    <col min="1551" max="1792" width="9.28515625" style="370"/>
    <col min="1793" max="1793" width="6" style="370" customWidth="1"/>
    <col min="1794" max="1794" width="0" style="370" hidden="1" customWidth="1"/>
    <col min="1795" max="1795" width="15.28515625" style="370" customWidth="1"/>
    <col min="1796" max="1805" width="10" style="370" customWidth="1"/>
    <col min="1806" max="1806" width="41" style="370" customWidth="1"/>
    <col min="1807" max="2048" width="9.28515625" style="370"/>
    <col min="2049" max="2049" width="6" style="370" customWidth="1"/>
    <col min="2050" max="2050" width="0" style="370" hidden="1" customWidth="1"/>
    <col min="2051" max="2051" width="15.28515625" style="370" customWidth="1"/>
    <col min="2052" max="2061" width="10" style="370" customWidth="1"/>
    <col min="2062" max="2062" width="41" style="370" customWidth="1"/>
    <col min="2063" max="2304" width="9.28515625" style="370"/>
    <col min="2305" max="2305" width="6" style="370" customWidth="1"/>
    <col min="2306" max="2306" width="0" style="370" hidden="1" customWidth="1"/>
    <col min="2307" max="2307" width="15.28515625" style="370" customWidth="1"/>
    <col min="2308" max="2317" width="10" style="370" customWidth="1"/>
    <col min="2318" max="2318" width="41" style="370" customWidth="1"/>
    <col min="2319" max="2560" width="9.28515625" style="370"/>
    <col min="2561" max="2561" width="6" style="370" customWidth="1"/>
    <col min="2562" max="2562" width="0" style="370" hidden="1" customWidth="1"/>
    <col min="2563" max="2563" width="15.28515625" style="370" customWidth="1"/>
    <col min="2564" max="2573" width="10" style="370" customWidth="1"/>
    <col min="2574" max="2574" width="41" style="370" customWidth="1"/>
    <col min="2575" max="2816" width="9.28515625" style="370"/>
    <col min="2817" max="2817" width="6" style="370" customWidth="1"/>
    <col min="2818" max="2818" width="0" style="370" hidden="1" customWidth="1"/>
    <col min="2819" max="2819" width="15.28515625" style="370" customWidth="1"/>
    <col min="2820" max="2829" width="10" style="370" customWidth="1"/>
    <col min="2830" max="2830" width="41" style="370" customWidth="1"/>
    <col min="2831" max="3072" width="9.28515625" style="370"/>
    <col min="3073" max="3073" width="6" style="370" customWidth="1"/>
    <col min="3074" max="3074" width="0" style="370" hidden="1" customWidth="1"/>
    <col min="3075" max="3075" width="15.28515625" style="370" customWidth="1"/>
    <col min="3076" max="3085" width="10" style="370" customWidth="1"/>
    <col min="3086" max="3086" width="41" style="370" customWidth="1"/>
    <col min="3087" max="3328" width="9.28515625" style="370"/>
    <col min="3329" max="3329" width="6" style="370" customWidth="1"/>
    <col min="3330" max="3330" width="0" style="370" hidden="1" customWidth="1"/>
    <col min="3331" max="3331" width="15.28515625" style="370" customWidth="1"/>
    <col min="3332" max="3341" width="10" style="370" customWidth="1"/>
    <col min="3342" max="3342" width="41" style="370" customWidth="1"/>
    <col min="3343" max="3584" width="9.28515625" style="370"/>
    <col min="3585" max="3585" width="6" style="370" customWidth="1"/>
    <col min="3586" max="3586" width="0" style="370" hidden="1" customWidth="1"/>
    <col min="3587" max="3587" width="15.28515625" style="370" customWidth="1"/>
    <col min="3588" max="3597" width="10" style="370" customWidth="1"/>
    <col min="3598" max="3598" width="41" style="370" customWidth="1"/>
    <col min="3599" max="3840" width="9.28515625" style="370"/>
    <col min="3841" max="3841" width="6" style="370" customWidth="1"/>
    <col min="3842" max="3842" width="0" style="370" hidden="1" customWidth="1"/>
    <col min="3843" max="3843" width="15.28515625" style="370" customWidth="1"/>
    <col min="3844" max="3853" width="10" style="370" customWidth="1"/>
    <col min="3854" max="3854" width="41" style="370" customWidth="1"/>
    <col min="3855" max="4096" width="9.28515625" style="370"/>
    <col min="4097" max="4097" width="6" style="370" customWidth="1"/>
    <col min="4098" max="4098" width="0" style="370" hidden="1" customWidth="1"/>
    <col min="4099" max="4099" width="15.28515625" style="370" customWidth="1"/>
    <col min="4100" max="4109" width="10" style="370" customWidth="1"/>
    <col min="4110" max="4110" width="41" style="370" customWidth="1"/>
    <col min="4111" max="4352" width="9.28515625" style="370"/>
    <col min="4353" max="4353" width="6" style="370" customWidth="1"/>
    <col min="4354" max="4354" width="0" style="370" hidden="1" customWidth="1"/>
    <col min="4355" max="4355" width="15.28515625" style="370" customWidth="1"/>
    <col min="4356" max="4365" width="10" style="370" customWidth="1"/>
    <col min="4366" max="4366" width="41" style="370" customWidth="1"/>
    <col min="4367" max="4608" width="9.28515625" style="370"/>
    <col min="4609" max="4609" width="6" style="370" customWidth="1"/>
    <col min="4610" max="4610" width="0" style="370" hidden="1" customWidth="1"/>
    <col min="4611" max="4611" width="15.28515625" style="370" customWidth="1"/>
    <col min="4612" max="4621" width="10" style="370" customWidth="1"/>
    <col min="4622" max="4622" width="41" style="370" customWidth="1"/>
    <col min="4623" max="4864" width="9.28515625" style="370"/>
    <col min="4865" max="4865" width="6" style="370" customWidth="1"/>
    <col min="4866" max="4866" width="0" style="370" hidden="1" customWidth="1"/>
    <col min="4867" max="4867" width="15.28515625" style="370" customWidth="1"/>
    <col min="4868" max="4877" width="10" style="370" customWidth="1"/>
    <col min="4878" max="4878" width="41" style="370" customWidth="1"/>
    <col min="4879" max="5120" width="9.28515625" style="370"/>
    <col min="5121" max="5121" width="6" style="370" customWidth="1"/>
    <col min="5122" max="5122" width="0" style="370" hidden="1" customWidth="1"/>
    <col min="5123" max="5123" width="15.28515625" style="370" customWidth="1"/>
    <col min="5124" max="5133" width="10" style="370" customWidth="1"/>
    <col min="5134" max="5134" width="41" style="370" customWidth="1"/>
    <col min="5135" max="5376" width="9.28515625" style="370"/>
    <col min="5377" max="5377" width="6" style="370" customWidth="1"/>
    <col min="5378" max="5378" width="0" style="370" hidden="1" customWidth="1"/>
    <col min="5379" max="5379" width="15.28515625" style="370" customWidth="1"/>
    <col min="5380" max="5389" width="10" style="370" customWidth="1"/>
    <col min="5390" max="5390" width="41" style="370" customWidth="1"/>
    <col min="5391" max="5632" width="9.28515625" style="370"/>
    <col min="5633" max="5633" width="6" style="370" customWidth="1"/>
    <col min="5634" max="5634" width="0" style="370" hidden="1" customWidth="1"/>
    <col min="5635" max="5635" width="15.28515625" style="370" customWidth="1"/>
    <col min="5636" max="5645" width="10" style="370" customWidth="1"/>
    <col min="5646" max="5646" width="41" style="370" customWidth="1"/>
    <col min="5647" max="5888" width="9.28515625" style="370"/>
    <col min="5889" max="5889" width="6" style="370" customWidth="1"/>
    <col min="5890" max="5890" width="0" style="370" hidden="1" customWidth="1"/>
    <col min="5891" max="5891" width="15.28515625" style="370" customWidth="1"/>
    <col min="5892" max="5901" width="10" style="370" customWidth="1"/>
    <col min="5902" max="5902" width="41" style="370" customWidth="1"/>
    <col min="5903" max="6144" width="9.28515625" style="370"/>
    <col min="6145" max="6145" width="6" style="370" customWidth="1"/>
    <col min="6146" max="6146" width="0" style="370" hidden="1" customWidth="1"/>
    <col min="6147" max="6147" width="15.28515625" style="370" customWidth="1"/>
    <col min="6148" max="6157" width="10" style="370" customWidth="1"/>
    <col min="6158" max="6158" width="41" style="370" customWidth="1"/>
    <col min="6159" max="6400" width="9.28515625" style="370"/>
    <col min="6401" max="6401" width="6" style="370" customWidth="1"/>
    <col min="6402" max="6402" width="0" style="370" hidden="1" customWidth="1"/>
    <col min="6403" max="6403" width="15.28515625" style="370" customWidth="1"/>
    <col min="6404" max="6413" width="10" style="370" customWidth="1"/>
    <col min="6414" max="6414" width="41" style="370" customWidth="1"/>
    <col min="6415" max="6656" width="9.28515625" style="370"/>
    <col min="6657" max="6657" width="6" style="370" customWidth="1"/>
    <col min="6658" max="6658" width="0" style="370" hidden="1" customWidth="1"/>
    <col min="6659" max="6659" width="15.28515625" style="370" customWidth="1"/>
    <col min="6660" max="6669" width="10" style="370" customWidth="1"/>
    <col min="6670" max="6670" width="41" style="370" customWidth="1"/>
    <col min="6671" max="6912" width="9.28515625" style="370"/>
    <col min="6913" max="6913" width="6" style="370" customWidth="1"/>
    <col min="6914" max="6914" width="0" style="370" hidden="1" customWidth="1"/>
    <col min="6915" max="6915" width="15.28515625" style="370" customWidth="1"/>
    <col min="6916" max="6925" width="10" style="370" customWidth="1"/>
    <col min="6926" max="6926" width="41" style="370" customWidth="1"/>
    <col min="6927" max="7168" width="9.28515625" style="370"/>
    <col min="7169" max="7169" width="6" style="370" customWidth="1"/>
    <col min="7170" max="7170" width="0" style="370" hidden="1" customWidth="1"/>
    <col min="7171" max="7171" width="15.28515625" style="370" customWidth="1"/>
    <col min="7172" max="7181" width="10" style="370" customWidth="1"/>
    <col min="7182" max="7182" width="41" style="370" customWidth="1"/>
    <col min="7183" max="7424" width="9.28515625" style="370"/>
    <col min="7425" max="7425" width="6" style="370" customWidth="1"/>
    <col min="7426" max="7426" width="0" style="370" hidden="1" customWidth="1"/>
    <col min="7427" max="7427" width="15.28515625" style="370" customWidth="1"/>
    <col min="7428" max="7437" width="10" style="370" customWidth="1"/>
    <col min="7438" max="7438" width="41" style="370" customWidth="1"/>
    <col min="7439" max="7680" width="9.28515625" style="370"/>
    <col min="7681" max="7681" width="6" style="370" customWidth="1"/>
    <col min="7682" max="7682" width="0" style="370" hidden="1" customWidth="1"/>
    <col min="7683" max="7683" width="15.28515625" style="370" customWidth="1"/>
    <col min="7684" max="7693" width="10" style="370" customWidth="1"/>
    <col min="7694" max="7694" width="41" style="370" customWidth="1"/>
    <col min="7695" max="7936" width="9.28515625" style="370"/>
    <col min="7937" max="7937" width="6" style="370" customWidth="1"/>
    <col min="7938" max="7938" width="0" style="370" hidden="1" customWidth="1"/>
    <col min="7939" max="7939" width="15.28515625" style="370" customWidth="1"/>
    <col min="7940" max="7949" width="10" style="370" customWidth="1"/>
    <col min="7950" max="7950" width="41" style="370" customWidth="1"/>
    <col min="7951" max="8192" width="9.28515625" style="370"/>
    <col min="8193" max="8193" width="6" style="370" customWidth="1"/>
    <col min="8194" max="8194" width="0" style="370" hidden="1" customWidth="1"/>
    <col min="8195" max="8195" width="15.28515625" style="370" customWidth="1"/>
    <col min="8196" max="8205" width="10" style="370" customWidth="1"/>
    <col min="8206" max="8206" width="41" style="370" customWidth="1"/>
    <col min="8207" max="8448" width="9.28515625" style="370"/>
    <col min="8449" max="8449" width="6" style="370" customWidth="1"/>
    <col min="8450" max="8450" width="0" style="370" hidden="1" customWidth="1"/>
    <col min="8451" max="8451" width="15.28515625" style="370" customWidth="1"/>
    <col min="8452" max="8461" width="10" style="370" customWidth="1"/>
    <col min="8462" max="8462" width="41" style="370" customWidth="1"/>
    <col min="8463" max="8704" width="9.28515625" style="370"/>
    <col min="8705" max="8705" width="6" style="370" customWidth="1"/>
    <col min="8706" max="8706" width="0" style="370" hidden="1" customWidth="1"/>
    <col min="8707" max="8707" width="15.28515625" style="370" customWidth="1"/>
    <col min="8708" max="8717" width="10" style="370" customWidth="1"/>
    <col min="8718" max="8718" width="41" style="370" customWidth="1"/>
    <col min="8719" max="8960" width="9.28515625" style="370"/>
    <col min="8961" max="8961" width="6" style="370" customWidth="1"/>
    <col min="8962" max="8962" width="0" style="370" hidden="1" customWidth="1"/>
    <col min="8963" max="8963" width="15.28515625" style="370" customWidth="1"/>
    <col min="8964" max="8973" width="10" style="370" customWidth="1"/>
    <col min="8974" max="8974" width="41" style="370" customWidth="1"/>
    <col min="8975" max="9216" width="9.28515625" style="370"/>
    <col min="9217" max="9217" width="6" style="370" customWidth="1"/>
    <col min="9218" max="9218" width="0" style="370" hidden="1" customWidth="1"/>
    <col min="9219" max="9219" width="15.28515625" style="370" customWidth="1"/>
    <col min="9220" max="9229" width="10" style="370" customWidth="1"/>
    <col min="9230" max="9230" width="41" style="370" customWidth="1"/>
    <col min="9231" max="9472" width="9.28515625" style="370"/>
    <col min="9473" max="9473" width="6" style="370" customWidth="1"/>
    <col min="9474" max="9474" width="0" style="370" hidden="1" customWidth="1"/>
    <col min="9475" max="9475" width="15.28515625" style="370" customWidth="1"/>
    <col min="9476" max="9485" width="10" style="370" customWidth="1"/>
    <col min="9486" max="9486" width="41" style="370" customWidth="1"/>
    <col min="9487" max="9728" width="9.28515625" style="370"/>
    <col min="9729" max="9729" width="6" style="370" customWidth="1"/>
    <col min="9730" max="9730" width="0" style="370" hidden="1" customWidth="1"/>
    <col min="9731" max="9731" width="15.28515625" style="370" customWidth="1"/>
    <col min="9732" max="9741" width="10" style="370" customWidth="1"/>
    <col min="9742" max="9742" width="41" style="370" customWidth="1"/>
    <col min="9743" max="9984" width="9.28515625" style="370"/>
    <col min="9985" max="9985" width="6" style="370" customWidth="1"/>
    <col min="9986" max="9986" width="0" style="370" hidden="1" customWidth="1"/>
    <col min="9987" max="9987" width="15.28515625" style="370" customWidth="1"/>
    <col min="9988" max="9997" width="10" style="370" customWidth="1"/>
    <col min="9998" max="9998" width="41" style="370" customWidth="1"/>
    <col min="9999" max="10240" width="9.28515625" style="370"/>
    <col min="10241" max="10241" width="6" style="370" customWidth="1"/>
    <col min="10242" max="10242" width="0" style="370" hidden="1" customWidth="1"/>
    <col min="10243" max="10243" width="15.28515625" style="370" customWidth="1"/>
    <col min="10244" max="10253" width="10" style="370" customWidth="1"/>
    <col min="10254" max="10254" width="41" style="370" customWidth="1"/>
    <col min="10255" max="10496" width="9.28515625" style="370"/>
    <col min="10497" max="10497" width="6" style="370" customWidth="1"/>
    <col min="10498" max="10498" width="0" style="370" hidden="1" customWidth="1"/>
    <col min="10499" max="10499" width="15.28515625" style="370" customWidth="1"/>
    <col min="10500" max="10509" width="10" style="370" customWidth="1"/>
    <col min="10510" max="10510" width="41" style="370" customWidth="1"/>
    <col min="10511" max="10752" width="9.28515625" style="370"/>
    <col min="10753" max="10753" width="6" style="370" customWidth="1"/>
    <col min="10754" max="10754" width="0" style="370" hidden="1" customWidth="1"/>
    <col min="10755" max="10755" width="15.28515625" style="370" customWidth="1"/>
    <col min="10756" max="10765" width="10" style="370" customWidth="1"/>
    <col min="10766" max="10766" width="41" style="370" customWidth="1"/>
    <col min="10767" max="11008" width="9.28515625" style="370"/>
    <col min="11009" max="11009" width="6" style="370" customWidth="1"/>
    <col min="11010" max="11010" width="0" style="370" hidden="1" customWidth="1"/>
    <col min="11011" max="11011" width="15.28515625" style="370" customWidth="1"/>
    <col min="11012" max="11021" width="10" style="370" customWidth="1"/>
    <col min="11022" max="11022" width="41" style="370" customWidth="1"/>
    <col min="11023" max="11264" width="9.28515625" style="370"/>
    <col min="11265" max="11265" width="6" style="370" customWidth="1"/>
    <col min="11266" max="11266" width="0" style="370" hidden="1" customWidth="1"/>
    <col min="11267" max="11267" width="15.28515625" style="370" customWidth="1"/>
    <col min="11268" max="11277" width="10" style="370" customWidth="1"/>
    <col min="11278" max="11278" width="41" style="370" customWidth="1"/>
    <col min="11279" max="11520" width="9.28515625" style="370"/>
    <col min="11521" max="11521" width="6" style="370" customWidth="1"/>
    <col min="11522" max="11522" width="0" style="370" hidden="1" customWidth="1"/>
    <col min="11523" max="11523" width="15.28515625" style="370" customWidth="1"/>
    <col min="11524" max="11533" width="10" style="370" customWidth="1"/>
    <col min="11534" max="11534" width="41" style="370" customWidth="1"/>
    <col min="11535" max="11776" width="9.28515625" style="370"/>
    <col min="11777" max="11777" width="6" style="370" customWidth="1"/>
    <col min="11778" max="11778" width="0" style="370" hidden="1" customWidth="1"/>
    <col min="11779" max="11779" width="15.28515625" style="370" customWidth="1"/>
    <col min="11780" max="11789" width="10" style="370" customWidth="1"/>
    <col min="11790" max="11790" width="41" style="370" customWidth="1"/>
    <col min="11791" max="12032" width="9.28515625" style="370"/>
    <col min="12033" max="12033" width="6" style="370" customWidth="1"/>
    <col min="12034" max="12034" width="0" style="370" hidden="1" customWidth="1"/>
    <col min="12035" max="12035" width="15.28515625" style="370" customWidth="1"/>
    <col min="12036" max="12045" width="10" style="370" customWidth="1"/>
    <col min="12046" max="12046" width="41" style="370" customWidth="1"/>
    <col min="12047" max="12288" width="9.28515625" style="370"/>
    <col min="12289" max="12289" width="6" style="370" customWidth="1"/>
    <col min="12290" max="12290" width="0" style="370" hidden="1" customWidth="1"/>
    <col min="12291" max="12291" width="15.28515625" style="370" customWidth="1"/>
    <col min="12292" max="12301" width="10" style="370" customWidth="1"/>
    <col min="12302" max="12302" width="41" style="370" customWidth="1"/>
    <col min="12303" max="12544" width="9.28515625" style="370"/>
    <col min="12545" max="12545" width="6" style="370" customWidth="1"/>
    <col min="12546" max="12546" width="0" style="370" hidden="1" customWidth="1"/>
    <col min="12547" max="12547" width="15.28515625" style="370" customWidth="1"/>
    <col min="12548" max="12557" width="10" style="370" customWidth="1"/>
    <col min="12558" max="12558" width="41" style="370" customWidth="1"/>
    <col min="12559" max="12800" width="9.28515625" style="370"/>
    <col min="12801" max="12801" width="6" style="370" customWidth="1"/>
    <col min="12802" max="12802" width="0" style="370" hidden="1" customWidth="1"/>
    <col min="12803" max="12803" width="15.28515625" style="370" customWidth="1"/>
    <col min="12804" max="12813" width="10" style="370" customWidth="1"/>
    <col min="12814" max="12814" width="41" style="370" customWidth="1"/>
    <col min="12815" max="13056" width="9.28515625" style="370"/>
    <col min="13057" max="13057" width="6" style="370" customWidth="1"/>
    <col min="13058" max="13058" width="0" style="370" hidden="1" customWidth="1"/>
    <col min="13059" max="13059" width="15.28515625" style="370" customWidth="1"/>
    <col min="13060" max="13069" width="10" style="370" customWidth="1"/>
    <col min="13070" max="13070" width="41" style="370" customWidth="1"/>
    <col min="13071" max="13312" width="9.28515625" style="370"/>
    <col min="13313" max="13313" width="6" style="370" customWidth="1"/>
    <col min="13314" max="13314" width="0" style="370" hidden="1" customWidth="1"/>
    <col min="13315" max="13315" width="15.28515625" style="370" customWidth="1"/>
    <col min="13316" max="13325" width="10" style="370" customWidth="1"/>
    <col min="13326" max="13326" width="41" style="370" customWidth="1"/>
    <col min="13327" max="13568" width="9.28515625" style="370"/>
    <col min="13569" max="13569" width="6" style="370" customWidth="1"/>
    <col min="13570" max="13570" width="0" style="370" hidden="1" customWidth="1"/>
    <col min="13571" max="13571" width="15.28515625" style="370" customWidth="1"/>
    <col min="13572" max="13581" width="10" style="370" customWidth="1"/>
    <col min="13582" max="13582" width="41" style="370" customWidth="1"/>
    <col min="13583" max="13824" width="9.28515625" style="370"/>
    <col min="13825" max="13825" width="6" style="370" customWidth="1"/>
    <col min="13826" max="13826" width="0" style="370" hidden="1" customWidth="1"/>
    <col min="13827" max="13827" width="15.28515625" style="370" customWidth="1"/>
    <col min="13828" max="13837" width="10" style="370" customWidth="1"/>
    <col min="13838" max="13838" width="41" style="370" customWidth="1"/>
    <col min="13839" max="14080" width="9.28515625" style="370"/>
    <col min="14081" max="14081" width="6" style="370" customWidth="1"/>
    <col min="14082" max="14082" width="0" style="370" hidden="1" customWidth="1"/>
    <col min="14083" max="14083" width="15.28515625" style="370" customWidth="1"/>
    <col min="14084" max="14093" width="10" style="370" customWidth="1"/>
    <col min="14094" max="14094" width="41" style="370" customWidth="1"/>
    <col min="14095" max="14336" width="9.28515625" style="370"/>
    <col min="14337" max="14337" width="6" style="370" customWidth="1"/>
    <col min="14338" max="14338" width="0" style="370" hidden="1" customWidth="1"/>
    <col min="14339" max="14339" width="15.28515625" style="370" customWidth="1"/>
    <col min="14340" max="14349" width="10" style="370" customWidth="1"/>
    <col min="14350" max="14350" width="41" style="370" customWidth="1"/>
    <col min="14351" max="14592" width="9.28515625" style="370"/>
    <col min="14593" max="14593" width="6" style="370" customWidth="1"/>
    <col min="14594" max="14594" width="0" style="370" hidden="1" customWidth="1"/>
    <col min="14595" max="14595" width="15.28515625" style="370" customWidth="1"/>
    <col min="14596" max="14605" width="10" style="370" customWidth="1"/>
    <col min="14606" max="14606" width="41" style="370" customWidth="1"/>
    <col min="14607" max="14848" width="9.28515625" style="370"/>
    <col min="14849" max="14849" width="6" style="370" customWidth="1"/>
    <col min="14850" max="14850" width="0" style="370" hidden="1" customWidth="1"/>
    <col min="14851" max="14851" width="15.28515625" style="370" customWidth="1"/>
    <col min="14852" max="14861" width="10" style="370" customWidth="1"/>
    <col min="14862" max="14862" width="41" style="370" customWidth="1"/>
    <col min="14863" max="15104" width="9.28515625" style="370"/>
    <col min="15105" max="15105" width="6" style="370" customWidth="1"/>
    <col min="15106" max="15106" width="0" style="370" hidden="1" customWidth="1"/>
    <col min="15107" max="15107" width="15.28515625" style="370" customWidth="1"/>
    <col min="15108" max="15117" width="10" style="370" customWidth="1"/>
    <col min="15118" max="15118" width="41" style="370" customWidth="1"/>
    <col min="15119" max="15360" width="9.28515625" style="370"/>
    <col min="15361" max="15361" width="6" style="370" customWidth="1"/>
    <col min="15362" max="15362" width="0" style="370" hidden="1" customWidth="1"/>
    <col min="15363" max="15363" width="15.28515625" style="370" customWidth="1"/>
    <col min="15364" max="15373" width="10" style="370" customWidth="1"/>
    <col min="15374" max="15374" width="41" style="370" customWidth="1"/>
    <col min="15375" max="15616" width="9.28515625" style="370"/>
    <col min="15617" max="15617" width="6" style="370" customWidth="1"/>
    <col min="15618" max="15618" width="0" style="370" hidden="1" customWidth="1"/>
    <col min="15619" max="15619" width="15.28515625" style="370" customWidth="1"/>
    <col min="15620" max="15629" width="10" style="370" customWidth="1"/>
    <col min="15630" max="15630" width="41" style="370" customWidth="1"/>
    <col min="15631" max="15872" width="9.28515625" style="370"/>
    <col min="15873" max="15873" width="6" style="370" customWidth="1"/>
    <col min="15874" max="15874" width="0" style="370" hidden="1" customWidth="1"/>
    <col min="15875" max="15875" width="15.28515625" style="370" customWidth="1"/>
    <col min="15876" max="15885" width="10" style="370" customWidth="1"/>
    <col min="15886" max="15886" width="41" style="370" customWidth="1"/>
    <col min="15887" max="16128" width="9.28515625" style="370"/>
    <col min="16129" max="16129" width="6" style="370" customWidth="1"/>
    <col min="16130" max="16130" width="0" style="370" hidden="1" customWidth="1"/>
    <col min="16131" max="16131" width="15.28515625" style="370" customWidth="1"/>
    <col min="16132" max="16141" width="10" style="370" customWidth="1"/>
    <col min="16142" max="16142" width="41" style="370" customWidth="1"/>
    <col min="16143" max="16384" width="9.28515625" style="370"/>
  </cols>
  <sheetData>
    <row r="1" spans="1:16" ht="24.75" customHeight="1" x14ac:dyDescent="0.25">
      <c r="A1" s="827" t="s">
        <v>210</v>
      </c>
      <c r="B1" s="827"/>
      <c r="C1" s="827"/>
      <c r="D1" s="827"/>
      <c r="E1" s="827"/>
      <c r="F1" s="827"/>
      <c r="G1" s="827"/>
      <c r="H1" s="827"/>
      <c r="I1" s="827"/>
      <c r="J1" s="827"/>
      <c r="K1" s="827"/>
      <c r="L1" s="827"/>
      <c r="M1" s="827"/>
      <c r="N1" s="379"/>
    </row>
    <row r="2" spans="1:16" ht="18.75" customHeight="1" x14ac:dyDescent="0.25">
      <c r="C2" s="424"/>
      <c r="G2" s="426"/>
      <c r="I2" s="426"/>
    </row>
    <row r="3" spans="1:16" ht="18.75" customHeight="1" x14ac:dyDescent="0.25">
      <c r="C3" s="424"/>
      <c r="G3" s="426"/>
      <c r="I3" s="426"/>
      <c r="L3" s="374" t="s">
        <v>98</v>
      </c>
    </row>
    <row r="4" spans="1:16" ht="24.75" customHeight="1" x14ac:dyDescent="0.25">
      <c r="A4" s="781" t="s">
        <v>1</v>
      </c>
      <c r="B4" s="781" t="s">
        <v>138</v>
      </c>
      <c r="C4" s="781" t="s">
        <v>103</v>
      </c>
      <c r="D4" s="828" t="s">
        <v>139</v>
      </c>
      <c r="E4" s="829"/>
      <c r="F4" s="829"/>
      <c r="G4" s="829"/>
      <c r="H4" s="829"/>
      <c r="I4" s="829"/>
      <c r="J4" s="830"/>
      <c r="K4" s="828" t="s">
        <v>196</v>
      </c>
      <c r="L4" s="829"/>
      <c r="M4" s="830"/>
      <c r="N4" s="831" t="s">
        <v>6</v>
      </c>
    </row>
    <row r="5" spans="1:16" s="379" customFormat="1" ht="22.15" customHeight="1" x14ac:dyDescent="0.25">
      <c r="A5" s="789"/>
      <c r="B5" s="789"/>
      <c r="C5" s="789"/>
      <c r="D5" s="828" t="s">
        <v>140</v>
      </c>
      <c r="E5" s="829"/>
      <c r="F5" s="829"/>
      <c r="G5" s="829"/>
      <c r="H5" s="829"/>
      <c r="I5" s="829"/>
      <c r="J5" s="830"/>
      <c r="K5" s="828" t="s">
        <v>140</v>
      </c>
      <c r="L5" s="829"/>
      <c r="M5" s="830"/>
      <c r="N5" s="832"/>
    </row>
    <row r="6" spans="1:16" s="379" customFormat="1" ht="22.5" customHeight="1" x14ac:dyDescent="0.25">
      <c r="A6" s="782"/>
      <c r="B6" s="782"/>
      <c r="C6" s="782"/>
      <c r="D6" s="427">
        <v>2</v>
      </c>
      <c r="E6" s="427">
        <v>3</v>
      </c>
      <c r="F6" s="427">
        <v>4</v>
      </c>
      <c r="G6" s="427">
        <v>6</v>
      </c>
      <c r="H6" s="427">
        <v>7</v>
      </c>
      <c r="I6" s="427">
        <v>9</v>
      </c>
      <c r="J6" s="428">
        <v>12</v>
      </c>
      <c r="K6" s="427">
        <v>1</v>
      </c>
      <c r="L6" s="427">
        <v>3</v>
      </c>
      <c r="M6" s="428">
        <v>6</v>
      </c>
      <c r="N6" s="833"/>
      <c r="O6" s="370"/>
      <c r="P6" s="370"/>
    </row>
    <row r="7" spans="1:16" ht="19.149999999999999" customHeight="1" x14ac:dyDescent="0.25">
      <c r="A7" s="387" t="s">
        <v>15</v>
      </c>
      <c r="B7" s="387" t="s">
        <v>16</v>
      </c>
      <c r="C7" s="387" t="s">
        <v>73</v>
      </c>
      <c r="D7" s="387">
        <v>1</v>
      </c>
      <c r="E7" s="387">
        <v>2</v>
      </c>
      <c r="F7" s="387">
        <v>3</v>
      </c>
      <c r="G7" s="387">
        <v>4</v>
      </c>
      <c r="H7" s="387">
        <v>5</v>
      </c>
      <c r="I7" s="387">
        <v>6</v>
      </c>
      <c r="J7" s="387">
        <v>7</v>
      </c>
      <c r="K7" s="387">
        <v>8</v>
      </c>
      <c r="L7" s="387">
        <v>9</v>
      </c>
      <c r="M7" s="387">
        <v>10</v>
      </c>
      <c r="N7" s="386">
        <v>12</v>
      </c>
    </row>
    <row r="8" spans="1:16" ht="19.149999999999999" customHeight="1" x14ac:dyDescent="0.25">
      <c r="A8" s="399">
        <v>1</v>
      </c>
      <c r="B8" s="399" t="s">
        <v>17</v>
      </c>
      <c r="C8" s="429" t="s">
        <v>141</v>
      </c>
      <c r="D8" s="346">
        <v>1.9</v>
      </c>
      <c r="E8" s="345">
        <v>1.9</v>
      </c>
      <c r="F8" s="345">
        <v>2.2999999999999998</v>
      </c>
      <c r="G8" s="351">
        <v>2</v>
      </c>
      <c r="H8" s="351">
        <v>2.1</v>
      </c>
      <c r="I8" s="351">
        <v>1.9</v>
      </c>
      <c r="J8" s="351">
        <v>2.1</v>
      </c>
      <c r="K8" s="351">
        <v>2.2000000000000002</v>
      </c>
      <c r="L8" s="351">
        <v>3</v>
      </c>
      <c r="M8" s="352">
        <v>2.6</v>
      </c>
      <c r="N8" s="357" t="s">
        <v>202</v>
      </c>
    </row>
    <row r="9" spans="1:16" ht="19.149999999999999" customHeight="1" x14ac:dyDescent="0.25">
      <c r="A9" s="416">
        <v>2</v>
      </c>
      <c r="B9" s="416" t="s">
        <v>19</v>
      </c>
      <c r="C9" s="430" t="s">
        <v>20</v>
      </c>
      <c r="D9" s="350">
        <v>2.5</v>
      </c>
      <c r="E9" s="345">
        <v>2.7</v>
      </c>
      <c r="F9" s="345">
        <v>3</v>
      </c>
      <c r="G9" s="351">
        <v>2.5</v>
      </c>
      <c r="H9" s="351">
        <v>2.7</v>
      </c>
      <c r="I9" s="351">
        <v>2.8</v>
      </c>
      <c r="J9" s="351">
        <v>2.8</v>
      </c>
      <c r="K9" s="351">
        <v>2.5</v>
      </c>
      <c r="L9" s="351">
        <v>2.9</v>
      </c>
      <c r="M9" s="352">
        <v>3.3</v>
      </c>
      <c r="N9" s="357" t="s">
        <v>197</v>
      </c>
    </row>
    <row r="10" spans="1:16" ht="19.149999999999999" customHeight="1" x14ac:dyDescent="0.25">
      <c r="A10" s="416">
        <v>3</v>
      </c>
      <c r="B10" s="416" t="s">
        <v>21</v>
      </c>
      <c r="C10" s="430" t="s">
        <v>79</v>
      </c>
      <c r="D10" s="350">
        <v>3</v>
      </c>
      <c r="E10" s="345">
        <v>3.1</v>
      </c>
      <c r="F10" s="345">
        <v>3.1</v>
      </c>
      <c r="G10" s="351">
        <v>3</v>
      </c>
      <c r="H10" s="351">
        <v>3</v>
      </c>
      <c r="I10" s="351">
        <v>3.4</v>
      </c>
      <c r="J10" s="351">
        <v>3.4</v>
      </c>
      <c r="K10" s="351">
        <v>2.5</v>
      </c>
      <c r="L10" s="351">
        <v>3.3</v>
      </c>
      <c r="M10" s="352">
        <v>3.3</v>
      </c>
      <c r="N10" s="357" t="s">
        <v>197</v>
      </c>
    </row>
    <row r="11" spans="1:16" ht="19.149999999999999" customHeight="1" x14ac:dyDescent="0.25">
      <c r="A11" s="416">
        <v>4</v>
      </c>
      <c r="B11" s="416" t="s">
        <v>23</v>
      </c>
      <c r="C11" s="430" t="s">
        <v>24</v>
      </c>
      <c r="D11" s="350">
        <v>2.4</v>
      </c>
      <c r="E11" s="345">
        <v>2.4</v>
      </c>
      <c r="F11" s="345">
        <v>2.4</v>
      </c>
      <c r="G11" s="351">
        <v>2.1</v>
      </c>
      <c r="H11" s="351">
        <v>2.1</v>
      </c>
      <c r="I11" s="351">
        <v>2.1</v>
      </c>
      <c r="J11" s="351">
        <v>2.2000000000000002</v>
      </c>
      <c r="K11" s="351">
        <v>1.6</v>
      </c>
      <c r="L11" s="351">
        <v>2.5</v>
      </c>
      <c r="M11" s="352">
        <v>2.8</v>
      </c>
      <c r="N11" s="357" t="s">
        <v>197</v>
      </c>
    </row>
    <row r="12" spans="1:16" ht="19.149999999999999" customHeight="1" x14ac:dyDescent="0.25">
      <c r="A12" s="416">
        <v>5</v>
      </c>
      <c r="B12" s="416" t="s">
        <v>25</v>
      </c>
      <c r="C12" s="430" t="s">
        <v>82</v>
      </c>
      <c r="D12" s="350">
        <v>1.5</v>
      </c>
      <c r="E12" s="345">
        <v>1.5</v>
      </c>
      <c r="F12" s="345">
        <v>1.5</v>
      </c>
      <c r="G12" s="351">
        <v>1</v>
      </c>
      <c r="H12" s="351">
        <v>1</v>
      </c>
      <c r="I12" s="351">
        <v>1</v>
      </c>
      <c r="J12" s="351">
        <v>1</v>
      </c>
      <c r="K12" s="351">
        <v>1.4</v>
      </c>
      <c r="L12" s="351">
        <v>1.8</v>
      </c>
      <c r="M12" s="352">
        <v>2.2999999999999998</v>
      </c>
      <c r="N12" s="357" t="s">
        <v>197</v>
      </c>
    </row>
    <row r="13" spans="1:16" ht="19.149999999999999" customHeight="1" x14ac:dyDescent="0.25">
      <c r="A13" s="416">
        <v>6</v>
      </c>
      <c r="B13" s="416" t="s">
        <v>31</v>
      </c>
      <c r="C13" s="430" t="s">
        <v>32</v>
      </c>
      <c r="D13" s="350">
        <v>0.9</v>
      </c>
      <c r="E13" s="345">
        <v>0.7</v>
      </c>
      <c r="F13" s="345">
        <v>0.7</v>
      </c>
      <c r="G13" s="351">
        <v>0.6</v>
      </c>
      <c r="H13" s="351">
        <v>0.6</v>
      </c>
      <c r="I13" s="351">
        <v>0.1</v>
      </c>
      <c r="J13" s="351">
        <v>0</v>
      </c>
      <c r="K13" s="351">
        <v>0.6</v>
      </c>
      <c r="L13" s="351">
        <v>1</v>
      </c>
      <c r="M13" s="352">
        <v>1.3</v>
      </c>
      <c r="N13" s="357" t="s">
        <v>197</v>
      </c>
    </row>
    <row r="14" spans="1:16" ht="19.149999999999999" customHeight="1" x14ac:dyDescent="0.25">
      <c r="A14" s="416">
        <v>7</v>
      </c>
      <c r="B14" s="416" t="s">
        <v>33</v>
      </c>
      <c r="C14" s="430" t="s">
        <v>84</v>
      </c>
      <c r="D14" s="350">
        <v>4.9000000000000004</v>
      </c>
      <c r="E14" s="345">
        <v>4.4000000000000004</v>
      </c>
      <c r="F14" s="345">
        <v>4.5</v>
      </c>
      <c r="G14" s="351">
        <v>4.5</v>
      </c>
      <c r="H14" s="351">
        <v>4.5</v>
      </c>
      <c r="I14" s="351">
        <v>3.2</v>
      </c>
      <c r="J14" s="351">
        <v>2.4</v>
      </c>
      <c r="K14" s="351">
        <v>3.9</v>
      </c>
      <c r="L14" s="351">
        <v>4.2</v>
      </c>
      <c r="M14" s="352">
        <v>5</v>
      </c>
      <c r="N14" s="357" t="s">
        <v>197</v>
      </c>
    </row>
    <row r="15" spans="1:16" ht="19.149999999999999" customHeight="1" x14ac:dyDescent="0.25">
      <c r="A15" s="416">
        <v>8</v>
      </c>
      <c r="B15" s="416" t="s">
        <v>35</v>
      </c>
      <c r="C15" s="430" t="s">
        <v>36</v>
      </c>
      <c r="D15" s="350">
        <v>2.2000000000000002</v>
      </c>
      <c r="E15" s="345">
        <v>2.4</v>
      </c>
      <c r="F15" s="345">
        <v>2.8</v>
      </c>
      <c r="G15" s="351">
        <v>2.7</v>
      </c>
      <c r="H15" s="351">
        <v>2.7</v>
      </c>
      <c r="I15" s="351">
        <v>3</v>
      </c>
      <c r="J15" s="351">
        <v>3</v>
      </c>
      <c r="K15" s="351">
        <v>2.2000000000000002</v>
      </c>
      <c r="L15" s="351">
        <v>2.2999999999999998</v>
      </c>
      <c r="M15" s="352">
        <v>2.2999999999999998</v>
      </c>
      <c r="N15" s="357" t="s">
        <v>197</v>
      </c>
    </row>
    <row r="16" spans="1:16" ht="19.149999999999999" customHeight="1" x14ac:dyDescent="0.25">
      <c r="A16" s="416">
        <v>9</v>
      </c>
      <c r="B16" s="416" t="s">
        <v>37</v>
      </c>
      <c r="C16" s="430" t="s">
        <v>86</v>
      </c>
      <c r="D16" s="350">
        <v>2</v>
      </c>
      <c r="E16" s="345">
        <v>2</v>
      </c>
      <c r="F16" s="345">
        <v>1.9</v>
      </c>
      <c r="G16" s="351">
        <v>2</v>
      </c>
      <c r="H16" s="351">
        <v>2</v>
      </c>
      <c r="I16" s="351">
        <v>2</v>
      </c>
      <c r="J16" s="351">
        <v>2</v>
      </c>
      <c r="K16" s="351">
        <v>2.1</v>
      </c>
      <c r="L16" s="351">
        <v>2.2000000000000002</v>
      </c>
      <c r="M16" s="352">
        <v>2.7</v>
      </c>
      <c r="N16" s="357" t="s">
        <v>198</v>
      </c>
    </row>
    <row r="17" spans="1:14" ht="19.149999999999999" customHeight="1" x14ac:dyDescent="0.25">
      <c r="A17" s="416">
        <v>10</v>
      </c>
      <c r="B17" s="416" t="s">
        <v>39</v>
      </c>
      <c r="C17" s="430" t="s">
        <v>40</v>
      </c>
      <c r="D17" s="350">
        <v>2.8</v>
      </c>
      <c r="E17" s="345">
        <v>2.6</v>
      </c>
      <c r="F17" s="345">
        <v>2.5</v>
      </c>
      <c r="G17" s="351">
        <v>2.7</v>
      </c>
      <c r="H17" s="351">
        <v>2.7</v>
      </c>
      <c r="I17" s="351">
        <v>2.5</v>
      </c>
      <c r="J17" s="351">
        <v>2.6</v>
      </c>
      <c r="K17" s="351">
        <v>2.1</v>
      </c>
      <c r="L17" s="351">
        <v>3.7</v>
      </c>
      <c r="M17" s="352">
        <v>4.2</v>
      </c>
      <c r="N17" s="357" t="s">
        <v>197</v>
      </c>
    </row>
    <row r="18" spans="1:14" ht="19.149999999999999" customHeight="1" x14ac:dyDescent="0.25">
      <c r="A18" s="431">
        <v>11</v>
      </c>
      <c r="B18" s="431" t="s">
        <v>43</v>
      </c>
      <c r="C18" s="432" t="s">
        <v>89</v>
      </c>
      <c r="D18" s="354">
        <v>1.3</v>
      </c>
      <c r="E18" s="348">
        <v>1.1000000000000001</v>
      </c>
      <c r="F18" s="348">
        <v>1</v>
      </c>
      <c r="G18" s="347">
        <v>0.7</v>
      </c>
      <c r="H18" s="347">
        <v>0.7</v>
      </c>
      <c r="I18" s="347">
        <v>0.2</v>
      </c>
      <c r="J18" s="347">
        <v>0.2</v>
      </c>
      <c r="K18" s="347">
        <v>0.6</v>
      </c>
      <c r="L18" s="347">
        <v>0.9</v>
      </c>
      <c r="M18" s="353">
        <v>2.8</v>
      </c>
      <c r="N18" s="358" t="s">
        <v>198</v>
      </c>
    </row>
    <row r="19" spans="1:14" ht="19.149999999999999" hidden="1" customHeight="1" x14ac:dyDescent="0.25">
      <c r="A19" s="416"/>
      <c r="B19" s="416"/>
      <c r="C19" s="430"/>
      <c r="D19" s="350"/>
      <c r="E19" s="345"/>
      <c r="F19" s="345"/>
      <c r="G19" s="345"/>
      <c r="H19" s="345"/>
      <c r="I19" s="345"/>
      <c r="J19" s="345"/>
      <c r="K19" s="345"/>
      <c r="L19" s="345"/>
      <c r="M19" s="345"/>
      <c r="N19" s="350"/>
    </row>
    <row r="20" spans="1:14" ht="19.149999999999999" hidden="1" customHeight="1" x14ac:dyDescent="0.25">
      <c r="A20" s="416"/>
      <c r="B20" s="416"/>
      <c r="C20" s="430"/>
      <c r="D20" s="350"/>
      <c r="E20" s="345"/>
      <c r="F20" s="345"/>
      <c r="G20" s="351"/>
      <c r="H20" s="351"/>
      <c r="I20" s="351"/>
      <c r="J20" s="351"/>
      <c r="K20" s="351"/>
      <c r="L20" s="351"/>
      <c r="M20" s="351"/>
      <c r="N20" s="350"/>
    </row>
    <row r="21" spans="1:14" ht="19.149999999999999" hidden="1" customHeight="1" x14ac:dyDescent="0.25">
      <c r="A21" s="416"/>
      <c r="B21" s="416"/>
      <c r="C21" s="430"/>
      <c r="D21" s="350"/>
      <c r="E21" s="345"/>
      <c r="F21" s="345"/>
      <c r="G21" s="351"/>
      <c r="H21" s="351"/>
      <c r="I21" s="351"/>
      <c r="J21" s="351"/>
      <c r="K21" s="351"/>
      <c r="L21" s="351"/>
      <c r="M21" s="351"/>
      <c r="N21" s="350"/>
    </row>
    <row r="22" spans="1:14" ht="19.149999999999999" hidden="1" customHeight="1" x14ac:dyDescent="0.25">
      <c r="A22" s="416"/>
      <c r="B22" s="416"/>
      <c r="C22" s="430"/>
      <c r="D22" s="350"/>
      <c r="E22" s="345"/>
      <c r="F22" s="345"/>
      <c r="G22" s="351"/>
      <c r="H22" s="351"/>
      <c r="I22" s="351"/>
      <c r="J22" s="351"/>
      <c r="K22" s="351"/>
      <c r="L22" s="351"/>
      <c r="M22" s="351"/>
      <c r="N22" s="350"/>
    </row>
    <row r="23" spans="1:14" ht="19.149999999999999" hidden="1" customHeight="1" x14ac:dyDescent="0.25">
      <c r="A23" s="416"/>
      <c r="B23" s="416"/>
      <c r="C23" s="430"/>
      <c r="D23" s="350"/>
      <c r="E23" s="345"/>
      <c r="F23" s="345"/>
      <c r="G23" s="351"/>
      <c r="H23" s="351"/>
      <c r="I23" s="351"/>
      <c r="J23" s="351"/>
      <c r="K23" s="351"/>
      <c r="L23" s="351"/>
      <c r="M23" s="351"/>
      <c r="N23" s="350"/>
    </row>
    <row r="24" spans="1:14" ht="19.149999999999999" hidden="1" customHeight="1" x14ac:dyDescent="0.25">
      <c r="A24" s="416"/>
      <c r="B24" s="416"/>
      <c r="C24" s="430"/>
      <c r="D24" s="350"/>
      <c r="E24" s="345"/>
      <c r="F24" s="345"/>
      <c r="G24" s="351"/>
      <c r="H24" s="351"/>
      <c r="I24" s="351"/>
      <c r="J24" s="351"/>
      <c r="K24" s="351"/>
      <c r="L24" s="351"/>
      <c r="M24" s="351"/>
      <c r="N24" s="350"/>
    </row>
    <row r="25" spans="1:14" ht="19.149999999999999" hidden="1" customHeight="1" x14ac:dyDescent="0.25">
      <c r="A25" s="416"/>
      <c r="B25" s="416"/>
      <c r="C25" s="430"/>
      <c r="D25" s="350"/>
      <c r="E25" s="345"/>
      <c r="F25" s="345"/>
      <c r="G25" s="351"/>
      <c r="H25" s="351"/>
      <c r="I25" s="351"/>
      <c r="J25" s="351"/>
      <c r="K25" s="351"/>
      <c r="L25" s="351"/>
      <c r="M25" s="351"/>
      <c r="N25" s="350"/>
    </row>
    <row r="26" spans="1:14" ht="19.149999999999999" hidden="1" customHeight="1" x14ac:dyDescent="0.25">
      <c r="A26" s="416"/>
      <c r="B26" s="416"/>
      <c r="C26" s="430"/>
      <c r="D26" s="350"/>
      <c r="E26" s="345"/>
      <c r="F26" s="345"/>
      <c r="G26" s="351"/>
      <c r="H26" s="351"/>
      <c r="I26" s="351"/>
      <c r="J26" s="351"/>
      <c r="K26" s="351"/>
      <c r="L26" s="351"/>
      <c r="M26" s="351"/>
      <c r="N26" s="350"/>
    </row>
    <row r="27" spans="1:14" ht="19.149999999999999" hidden="1" customHeight="1" x14ac:dyDescent="0.25">
      <c r="A27" s="416"/>
      <c r="B27" s="416"/>
      <c r="C27" s="430"/>
      <c r="D27" s="350"/>
      <c r="E27" s="345"/>
      <c r="F27" s="345"/>
      <c r="G27" s="351"/>
      <c r="H27" s="351"/>
      <c r="I27" s="351"/>
      <c r="J27" s="351"/>
      <c r="K27" s="351"/>
      <c r="L27" s="351"/>
      <c r="M27" s="351"/>
      <c r="N27" s="350"/>
    </row>
    <row r="28" spans="1:14" ht="19.149999999999999" hidden="1" customHeight="1" x14ac:dyDescent="0.25">
      <c r="A28" s="416"/>
      <c r="B28" s="416"/>
      <c r="C28" s="430"/>
      <c r="D28" s="350"/>
      <c r="E28" s="345"/>
      <c r="F28" s="345"/>
      <c r="G28" s="351"/>
      <c r="H28" s="351"/>
      <c r="I28" s="351"/>
      <c r="J28" s="351"/>
      <c r="K28" s="351"/>
      <c r="L28" s="351"/>
      <c r="M28" s="351"/>
      <c r="N28" s="350"/>
    </row>
    <row r="29" spans="1:14" ht="19.149999999999999" hidden="1" customHeight="1" x14ac:dyDescent="0.25">
      <c r="A29" s="416"/>
      <c r="B29" s="416"/>
      <c r="C29" s="430"/>
      <c r="D29" s="350"/>
      <c r="E29" s="345"/>
      <c r="F29" s="345"/>
      <c r="G29" s="351"/>
      <c r="H29" s="351"/>
      <c r="I29" s="351"/>
      <c r="J29" s="351"/>
      <c r="K29" s="351"/>
      <c r="L29" s="351"/>
      <c r="M29" s="351"/>
      <c r="N29" s="350"/>
    </row>
    <row r="30" spans="1:14" ht="19.149999999999999" hidden="1" customHeight="1" x14ac:dyDescent="0.25">
      <c r="A30" s="416"/>
      <c r="B30" s="416"/>
      <c r="C30" s="430"/>
      <c r="D30" s="350"/>
      <c r="E30" s="345"/>
      <c r="F30" s="345"/>
      <c r="G30" s="351"/>
      <c r="H30" s="351"/>
      <c r="I30" s="351"/>
      <c r="J30" s="351"/>
      <c r="K30" s="351"/>
      <c r="L30" s="351"/>
      <c r="M30" s="351"/>
      <c r="N30" s="350"/>
    </row>
    <row r="31" spans="1:14" ht="19.149999999999999" hidden="1" customHeight="1" x14ac:dyDescent="0.25">
      <c r="A31" s="416"/>
      <c r="B31" s="416"/>
      <c r="C31" s="430"/>
      <c r="D31" s="350"/>
      <c r="E31" s="345"/>
      <c r="F31" s="345"/>
      <c r="G31" s="351"/>
      <c r="H31" s="351"/>
      <c r="I31" s="351"/>
      <c r="J31" s="351"/>
      <c r="K31" s="351"/>
      <c r="L31" s="351"/>
      <c r="M31" s="351"/>
      <c r="N31" s="350"/>
    </row>
    <row r="32" spans="1:14" ht="19.149999999999999" hidden="1" customHeight="1" x14ac:dyDescent="0.25">
      <c r="A32" s="416"/>
      <c r="B32" s="416"/>
      <c r="C32" s="430"/>
      <c r="D32" s="350"/>
      <c r="E32" s="345"/>
      <c r="F32" s="345"/>
      <c r="G32" s="351"/>
      <c r="H32" s="351"/>
      <c r="I32" s="351"/>
      <c r="J32" s="351"/>
      <c r="K32" s="351"/>
      <c r="L32" s="351"/>
      <c r="M32" s="351"/>
      <c r="N32" s="350"/>
    </row>
    <row r="33" spans="1:14" ht="19.149999999999999" hidden="1" customHeight="1" x14ac:dyDescent="0.25">
      <c r="A33" s="416"/>
      <c r="B33" s="416"/>
      <c r="C33" s="430"/>
      <c r="D33" s="350"/>
      <c r="E33" s="345"/>
      <c r="F33" s="345"/>
      <c r="G33" s="351"/>
      <c r="H33" s="351"/>
      <c r="I33" s="351"/>
      <c r="J33" s="351"/>
      <c r="K33" s="351"/>
      <c r="L33" s="351"/>
      <c r="M33" s="351"/>
      <c r="N33" s="350"/>
    </row>
    <row r="34" spans="1:14" ht="19.149999999999999" hidden="1" customHeight="1" x14ac:dyDescent="0.25">
      <c r="A34" s="416"/>
      <c r="B34" s="416"/>
      <c r="C34" s="430"/>
      <c r="D34" s="350"/>
      <c r="E34" s="345"/>
      <c r="F34" s="345"/>
      <c r="G34" s="351"/>
      <c r="H34" s="351"/>
      <c r="I34" s="351"/>
      <c r="J34" s="351"/>
      <c r="K34" s="351"/>
      <c r="L34" s="351"/>
      <c r="M34" s="351"/>
      <c r="N34" s="350"/>
    </row>
    <row r="35" spans="1:14" ht="19.149999999999999" hidden="1" customHeight="1" x14ac:dyDescent="0.25">
      <c r="A35" s="416"/>
      <c r="B35" s="416"/>
      <c r="C35" s="430"/>
      <c r="D35" s="350"/>
      <c r="E35" s="345"/>
      <c r="F35" s="345"/>
      <c r="G35" s="351"/>
      <c r="H35" s="351"/>
      <c r="I35" s="351"/>
      <c r="J35" s="351"/>
      <c r="K35" s="351"/>
      <c r="L35" s="351"/>
      <c r="M35" s="351"/>
      <c r="N35" s="350"/>
    </row>
    <row r="36" spans="1:14" ht="19.149999999999999" hidden="1" customHeight="1" x14ac:dyDescent="0.25">
      <c r="A36" s="416"/>
      <c r="B36" s="416"/>
      <c r="C36" s="433"/>
      <c r="D36" s="352"/>
      <c r="E36" s="351"/>
      <c r="F36" s="351"/>
      <c r="G36" s="351"/>
      <c r="H36" s="351"/>
      <c r="I36" s="351"/>
      <c r="J36" s="351"/>
      <c r="K36" s="351"/>
      <c r="L36" s="351"/>
      <c r="M36" s="351"/>
      <c r="N36" s="352"/>
    </row>
    <row r="37" spans="1:14" ht="19.149999999999999" hidden="1" customHeight="1" x14ac:dyDescent="0.25">
      <c r="A37" s="399"/>
      <c r="B37" s="399"/>
      <c r="C37" s="433"/>
      <c r="D37" s="352"/>
      <c r="E37" s="351"/>
      <c r="F37" s="351"/>
      <c r="G37" s="351"/>
      <c r="H37" s="351"/>
      <c r="I37" s="351"/>
      <c r="J37" s="351"/>
      <c r="K37" s="351"/>
      <c r="L37" s="351"/>
      <c r="M37" s="351"/>
      <c r="N37" s="352"/>
    </row>
    <row r="38" spans="1:14" ht="19.149999999999999" hidden="1" customHeight="1" x14ac:dyDescent="0.25">
      <c r="A38" s="416"/>
      <c r="B38" s="416"/>
      <c r="C38" s="433"/>
      <c r="D38" s="352"/>
      <c r="E38" s="351"/>
      <c r="F38" s="351"/>
      <c r="G38" s="351"/>
      <c r="H38" s="351"/>
      <c r="I38" s="351"/>
      <c r="J38" s="351"/>
      <c r="K38" s="351"/>
      <c r="L38" s="351"/>
      <c r="M38" s="351"/>
      <c r="N38" s="352"/>
    </row>
    <row r="39" spans="1:14" ht="19.149999999999999" hidden="1" customHeight="1" x14ac:dyDescent="0.25">
      <c r="A39" s="399"/>
      <c r="B39" s="399"/>
      <c r="C39" s="433"/>
      <c r="D39" s="352"/>
      <c r="E39" s="351"/>
      <c r="F39" s="351"/>
      <c r="G39" s="351"/>
      <c r="H39" s="351"/>
      <c r="I39" s="351"/>
      <c r="J39" s="351"/>
      <c r="K39" s="351"/>
      <c r="L39" s="351"/>
      <c r="M39" s="351"/>
      <c r="N39" s="352"/>
    </row>
    <row r="40" spans="1:14" ht="19.149999999999999" hidden="1" customHeight="1" x14ac:dyDescent="0.25">
      <c r="A40" s="416"/>
      <c r="B40" s="416"/>
      <c r="C40" s="433"/>
      <c r="D40" s="352"/>
      <c r="E40" s="351"/>
      <c r="F40" s="351"/>
      <c r="G40" s="351"/>
      <c r="H40" s="351"/>
      <c r="I40" s="351"/>
      <c r="J40" s="351"/>
      <c r="K40" s="351"/>
      <c r="L40" s="351"/>
      <c r="M40" s="351"/>
      <c r="N40" s="352"/>
    </row>
    <row r="41" spans="1:14" ht="19.149999999999999" hidden="1" customHeight="1" x14ac:dyDescent="0.25">
      <c r="A41" s="399"/>
      <c r="B41" s="399"/>
      <c r="C41" s="433"/>
      <c r="D41" s="352"/>
      <c r="E41" s="351"/>
      <c r="F41" s="351"/>
      <c r="G41" s="351"/>
      <c r="H41" s="351"/>
      <c r="I41" s="351"/>
      <c r="J41" s="351"/>
      <c r="K41" s="351"/>
      <c r="L41" s="351"/>
      <c r="M41" s="351"/>
      <c r="N41" s="352"/>
    </row>
    <row r="42" spans="1:14" ht="19.149999999999999" hidden="1" customHeight="1" x14ac:dyDescent="0.25">
      <c r="A42" s="416"/>
      <c r="B42" s="416"/>
      <c r="C42" s="433"/>
      <c r="D42" s="352"/>
      <c r="E42" s="351"/>
      <c r="F42" s="351"/>
      <c r="G42" s="351"/>
      <c r="H42" s="351"/>
      <c r="I42" s="351"/>
      <c r="J42" s="351"/>
      <c r="K42" s="351"/>
      <c r="L42" s="351"/>
      <c r="M42" s="351"/>
      <c r="N42" s="352"/>
    </row>
    <row r="43" spans="1:14" ht="19.149999999999999" hidden="1" customHeight="1" x14ac:dyDescent="0.25">
      <c r="A43" s="399"/>
      <c r="B43" s="399"/>
      <c r="C43" s="433"/>
      <c r="D43" s="352"/>
      <c r="E43" s="351"/>
      <c r="F43" s="351"/>
      <c r="G43" s="351"/>
      <c r="H43" s="351"/>
      <c r="I43" s="351"/>
      <c r="J43" s="351"/>
      <c r="K43" s="351"/>
      <c r="L43" s="351"/>
      <c r="M43" s="351"/>
      <c r="N43" s="352"/>
    </row>
    <row r="44" spans="1:14" ht="19.149999999999999" hidden="1" customHeight="1" x14ac:dyDescent="0.25">
      <c r="A44" s="416"/>
      <c r="B44" s="416"/>
      <c r="C44" s="433"/>
      <c r="D44" s="352"/>
      <c r="E44" s="351"/>
      <c r="F44" s="351"/>
      <c r="G44" s="351"/>
      <c r="H44" s="351"/>
      <c r="I44" s="351"/>
      <c r="J44" s="351"/>
      <c r="K44" s="351"/>
      <c r="L44" s="351"/>
      <c r="M44" s="351"/>
      <c r="N44" s="352"/>
    </row>
    <row r="45" spans="1:14" ht="19.149999999999999" hidden="1" customHeight="1" x14ac:dyDescent="0.25">
      <c r="A45" s="399"/>
      <c r="B45" s="399"/>
      <c r="C45" s="433"/>
      <c r="D45" s="352"/>
      <c r="E45" s="351"/>
      <c r="F45" s="351"/>
      <c r="G45" s="351"/>
      <c r="H45" s="351"/>
      <c r="I45" s="351"/>
      <c r="J45" s="351"/>
      <c r="K45" s="351"/>
      <c r="L45" s="351"/>
      <c r="M45" s="351"/>
      <c r="N45" s="352"/>
    </row>
    <row r="46" spans="1:14" ht="19.149999999999999" hidden="1" customHeight="1" x14ac:dyDescent="0.25">
      <c r="A46" s="416"/>
      <c r="B46" s="416"/>
      <c r="C46" s="433"/>
      <c r="D46" s="352"/>
      <c r="E46" s="351"/>
      <c r="F46" s="351"/>
      <c r="G46" s="351"/>
      <c r="H46" s="351"/>
      <c r="I46" s="351"/>
      <c r="J46" s="351"/>
      <c r="K46" s="351"/>
      <c r="L46" s="351"/>
      <c r="M46" s="351"/>
      <c r="N46" s="352"/>
    </row>
    <row r="47" spans="1:14" ht="19.149999999999999" hidden="1" customHeight="1" x14ac:dyDescent="0.25">
      <c r="A47" s="399"/>
      <c r="B47" s="399"/>
      <c r="C47" s="433"/>
      <c r="D47" s="352"/>
      <c r="E47" s="351"/>
      <c r="F47" s="351"/>
      <c r="G47" s="351"/>
      <c r="H47" s="351"/>
      <c r="I47" s="351"/>
      <c r="J47" s="351"/>
      <c r="K47" s="351"/>
      <c r="L47" s="351"/>
      <c r="M47" s="351"/>
      <c r="N47" s="352"/>
    </row>
    <row r="48" spans="1:14" ht="19.149999999999999" hidden="1" customHeight="1" x14ac:dyDescent="0.25">
      <c r="A48" s="416"/>
      <c r="B48" s="416"/>
      <c r="C48" s="433"/>
      <c r="D48" s="352"/>
      <c r="E48" s="351"/>
      <c r="F48" s="351"/>
      <c r="G48" s="351"/>
      <c r="H48" s="351"/>
      <c r="I48" s="351"/>
      <c r="J48" s="351"/>
      <c r="K48" s="351"/>
      <c r="L48" s="351"/>
      <c r="M48" s="351"/>
      <c r="N48" s="352"/>
    </row>
    <row r="49" spans="1:14" ht="19.149999999999999" hidden="1" customHeight="1" x14ac:dyDescent="0.25">
      <c r="A49" s="416"/>
      <c r="B49" s="416"/>
      <c r="C49" s="433"/>
      <c r="D49" s="352"/>
      <c r="E49" s="351"/>
      <c r="F49" s="351"/>
      <c r="G49" s="351"/>
      <c r="H49" s="351"/>
      <c r="I49" s="351"/>
      <c r="J49" s="351"/>
      <c r="K49" s="351"/>
      <c r="L49" s="351"/>
      <c r="M49" s="351"/>
      <c r="N49" s="352"/>
    </row>
    <row r="50" spans="1:14" ht="19.149999999999999" hidden="1" customHeight="1" x14ac:dyDescent="0.25">
      <c r="A50" s="399"/>
      <c r="B50" s="399"/>
      <c r="C50" s="433"/>
      <c r="D50" s="352"/>
      <c r="E50" s="351"/>
      <c r="F50" s="351"/>
      <c r="G50" s="351"/>
      <c r="H50" s="351"/>
      <c r="I50" s="351"/>
      <c r="J50" s="351"/>
      <c r="K50" s="351"/>
      <c r="L50" s="351"/>
      <c r="M50" s="351"/>
      <c r="N50" s="352"/>
    </row>
    <row r="51" spans="1:14" ht="19.149999999999999" hidden="1" customHeight="1" x14ac:dyDescent="0.25">
      <c r="A51" s="416"/>
      <c r="B51" s="416"/>
      <c r="C51" s="433"/>
      <c r="D51" s="352"/>
      <c r="E51" s="351"/>
      <c r="F51" s="351"/>
      <c r="G51" s="351"/>
      <c r="H51" s="351"/>
      <c r="I51" s="351"/>
      <c r="J51" s="351"/>
      <c r="K51" s="351"/>
      <c r="L51" s="351"/>
      <c r="M51" s="351"/>
      <c r="N51" s="352"/>
    </row>
    <row r="52" spans="1:14" ht="19.149999999999999" hidden="1" customHeight="1" x14ac:dyDescent="0.25">
      <c r="A52" s="399"/>
      <c r="B52" s="399"/>
      <c r="C52" s="433"/>
      <c r="D52" s="352"/>
      <c r="E52" s="351"/>
      <c r="F52" s="351"/>
      <c r="G52" s="351"/>
      <c r="H52" s="351"/>
      <c r="I52" s="351"/>
      <c r="J52" s="351"/>
      <c r="K52" s="351"/>
      <c r="L52" s="351"/>
      <c r="M52" s="351"/>
      <c r="N52" s="352"/>
    </row>
    <row r="53" spans="1:14" ht="19.149999999999999" hidden="1" customHeight="1" x14ac:dyDescent="0.25">
      <c r="A53" s="416"/>
      <c r="B53" s="416"/>
      <c r="C53" s="433"/>
      <c r="D53" s="352"/>
      <c r="E53" s="351"/>
      <c r="F53" s="351"/>
      <c r="G53" s="351"/>
      <c r="H53" s="351"/>
      <c r="I53" s="351"/>
      <c r="J53" s="351"/>
      <c r="K53" s="351"/>
      <c r="L53" s="351"/>
      <c r="M53" s="351"/>
      <c r="N53" s="352"/>
    </row>
    <row r="54" spans="1:14" ht="19.149999999999999" hidden="1" customHeight="1" x14ac:dyDescent="0.25">
      <c r="A54" s="399"/>
      <c r="B54" s="399"/>
      <c r="C54" s="433"/>
      <c r="D54" s="352"/>
      <c r="E54" s="351"/>
      <c r="F54" s="351"/>
      <c r="G54" s="351"/>
      <c r="H54" s="351"/>
      <c r="I54" s="351"/>
      <c r="J54" s="351"/>
      <c r="K54" s="351"/>
      <c r="L54" s="351"/>
      <c r="M54" s="351"/>
      <c r="N54" s="352"/>
    </row>
    <row r="55" spans="1:14" ht="19.149999999999999" hidden="1" customHeight="1" x14ac:dyDescent="0.25">
      <c r="A55" s="416"/>
      <c r="B55" s="416"/>
      <c r="C55" s="433"/>
      <c r="D55" s="352"/>
      <c r="E55" s="351"/>
      <c r="F55" s="351"/>
      <c r="G55" s="351"/>
      <c r="H55" s="351"/>
      <c r="I55" s="351"/>
      <c r="J55" s="351"/>
      <c r="K55" s="351"/>
      <c r="L55" s="351"/>
      <c r="M55" s="351"/>
      <c r="N55" s="352"/>
    </row>
    <row r="56" spans="1:14" ht="19.149999999999999" hidden="1" customHeight="1" x14ac:dyDescent="0.25">
      <c r="A56" s="416"/>
      <c r="B56" s="416"/>
      <c r="C56" s="433"/>
      <c r="D56" s="352"/>
      <c r="E56" s="351"/>
      <c r="F56" s="351"/>
      <c r="G56" s="351"/>
      <c r="H56" s="351"/>
      <c r="I56" s="351"/>
      <c r="J56" s="351"/>
      <c r="K56" s="351"/>
      <c r="L56" s="351"/>
      <c r="M56" s="351"/>
      <c r="N56" s="352"/>
    </row>
    <row r="57" spans="1:14" ht="19.149999999999999" hidden="1" customHeight="1" x14ac:dyDescent="0.25">
      <c r="A57" s="408"/>
      <c r="B57" s="408"/>
      <c r="C57" s="434"/>
      <c r="D57" s="353"/>
      <c r="E57" s="347"/>
      <c r="F57" s="347"/>
      <c r="G57" s="347"/>
      <c r="H57" s="347"/>
      <c r="I57" s="347"/>
      <c r="J57" s="347"/>
      <c r="K57" s="347"/>
      <c r="L57" s="347"/>
      <c r="M57" s="347"/>
      <c r="N57" s="353"/>
    </row>
    <row r="58" spans="1:14" ht="12.75" customHeight="1" x14ac:dyDescent="0.25">
      <c r="C58" s="419"/>
      <c r="D58" s="355"/>
      <c r="E58" s="355"/>
      <c r="F58" s="355"/>
      <c r="G58" s="355"/>
      <c r="H58" s="355"/>
      <c r="I58" s="355"/>
      <c r="J58" s="355"/>
      <c r="K58" s="355"/>
      <c r="L58" s="355"/>
      <c r="M58" s="355"/>
      <c r="N58" s="355"/>
    </row>
    <row r="59" spans="1:14" ht="23.25" customHeight="1" x14ac:dyDescent="0.25">
      <c r="A59" s="435" t="s">
        <v>50</v>
      </c>
      <c r="B59" s="371"/>
      <c r="C59" s="373" t="s">
        <v>211</v>
      </c>
      <c r="D59" s="355"/>
      <c r="E59" s="355"/>
      <c r="F59" s="355"/>
      <c r="G59" s="355"/>
      <c r="H59" s="355"/>
      <c r="I59" s="355"/>
      <c r="J59" s="355"/>
      <c r="K59" s="355"/>
      <c r="L59" s="355"/>
      <c r="M59" s="355"/>
      <c r="N59" s="355"/>
    </row>
    <row r="60" spans="1:14" s="373" customFormat="1" ht="23.25" customHeight="1" x14ac:dyDescent="0.25">
      <c r="A60" s="435" t="s">
        <v>116</v>
      </c>
      <c r="B60" s="371"/>
      <c r="C60" s="373" t="s">
        <v>197</v>
      </c>
      <c r="D60" s="436"/>
      <c r="E60" s="436"/>
      <c r="F60" s="436"/>
      <c r="G60" s="436"/>
      <c r="H60" s="436"/>
      <c r="I60" s="436"/>
      <c r="K60" s="436"/>
      <c r="L60" s="436"/>
      <c r="M60" s="436"/>
    </row>
    <row r="61" spans="1:14" ht="26.25" customHeight="1" x14ac:dyDescent="0.25">
      <c r="A61" s="437" t="s">
        <v>203</v>
      </c>
      <c r="D61" s="437"/>
      <c r="E61" s="437"/>
      <c r="F61" s="437"/>
      <c r="G61" s="437"/>
      <c r="H61" s="437"/>
      <c r="I61" s="437"/>
      <c r="J61" s="437"/>
      <c r="K61" s="370"/>
      <c r="L61" s="370"/>
      <c r="M61" s="356"/>
    </row>
  </sheetData>
  <mergeCells count="9">
    <mergeCell ref="N4:N6"/>
    <mergeCell ref="D5:J5"/>
    <mergeCell ref="K5:M5"/>
    <mergeCell ref="A1:M1"/>
    <mergeCell ref="A4:A6"/>
    <mergeCell ref="B4:B6"/>
    <mergeCell ref="C4:C6"/>
    <mergeCell ref="D4:J4"/>
    <mergeCell ref="K4:M4"/>
  </mergeCells>
  <printOptions horizontalCentered="1"/>
  <pageMargins left="0.62992125984252001" right="0.43307086614173201" top="0.74803149606299202" bottom="0.35433070866141703" header="0.31496062992126" footer="0.31496062992126"/>
  <pageSetup paperSize="9" orientation="landscape"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S63"/>
  <sheetViews>
    <sheetView tabSelected="1" zoomScale="85" zoomScaleNormal="85" workbookViewId="0">
      <selection activeCell="AA15" sqref="AA15"/>
    </sheetView>
  </sheetViews>
  <sheetFormatPr defaultColWidth="9.28515625" defaultRowHeight="16.5" x14ac:dyDescent="0.25"/>
  <cols>
    <col min="1" max="1" width="5.28515625" style="422" customWidth="1"/>
    <col min="2" max="2" width="6.28515625" style="398" hidden="1" customWidth="1"/>
    <col min="3" max="3" width="14.85546875" style="398" customWidth="1"/>
    <col min="4" max="8" width="9.42578125" style="398" customWidth="1"/>
    <col min="9" max="9" width="2.7109375" style="398" customWidth="1"/>
    <col min="10" max="10" width="9.28515625" style="398" hidden="1" customWidth="1"/>
    <col min="11" max="11" width="9.42578125" style="398" hidden="1" customWidth="1"/>
    <col min="12" max="12" width="9.140625" style="398" hidden="1" customWidth="1"/>
    <col min="13" max="13" width="10.28515625" style="398" hidden="1" customWidth="1"/>
    <col min="14" max="16" width="9.42578125" style="398" customWidth="1"/>
    <col min="17" max="17" width="2.7109375" style="398" customWidth="1"/>
    <col min="18" max="18" width="7.28515625" style="398" hidden="1" customWidth="1"/>
    <col min="19" max="19" width="2.140625" style="398" hidden="1" customWidth="1"/>
    <col min="20" max="20" width="3" style="398" hidden="1" customWidth="1"/>
    <col min="21" max="21" width="11" style="398" customWidth="1"/>
    <col min="22" max="22" width="10.7109375" style="398" customWidth="1"/>
    <col min="23" max="23" width="9.140625" style="398" hidden="1" customWidth="1"/>
    <col min="24" max="24" width="10.28515625" style="398" hidden="1" customWidth="1"/>
    <col min="25" max="25" width="8.7109375" style="398" hidden="1" customWidth="1"/>
    <col min="26" max="16384" width="9.28515625" style="398"/>
  </cols>
  <sheetData>
    <row r="1" spans="1:201" s="370" customFormat="1" ht="17.25" customHeight="1" x14ac:dyDescent="0.25">
      <c r="A1" s="788" t="s">
        <v>102</v>
      </c>
      <c r="B1" s="788"/>
      <c r="C1" s="788"/>
      <c r="D1" s="788"/>
      <c r="E1" s="788"/>
      <c r="F1" s="788"/>
      <c r="G1" s="788"/>
      <c r="H1" s="788"/>
      <c r="I1" s="788"/>
      <c r="J1" s="788"/>
      <c r="K1" s="788"/>
      <c r="L1" s="788"/>
      <c r="M1" s="788"/>
      <c r="N1" s="788"/>
      <c r="O1" s="788"/>
      <c r="P1" s="788"/>
      <c r="Q1" s="788"/>
      <c r="R1" s="788"/>
      <c r="S1" s="788"/>
      <c r="T1" s="788"/>
      <c r="U1" s="788"/>
    </row>
    <row r="2" spans="1:201" s="370" customFormat="1" ht="5.25" customHeight="1" x14ac:dyDescent="0.25">
      <c r="A2" s="369"/>
      <c r="B2" s="369"/>
      <c r="C2" s="369"/>
      <c r="D2" s="369"/>
      <c r="N2" s="369"/>
    </row>
    <row r="3" spans="1:201" s="373" customFormat="1" ht="23.25" customHeight="1" x14ac:dyDescent="0.25">
      <c r="A3" s="371"/>
      <c r="B3" s="371"/>
      <c r="C3" s="372"/>
      <c r="D3" s="372"/>
      <c r="M3" s="374" t="s">
        <v>98</v>
      </c>
      <c r="N3" s="372"/>
      <c r="U3" s="374" t="s">
        <v>98</v>
      </c>
    </row>
    <row r="4" spans="1:201" s="370" customFormat="1" ht="15.75" customHeight="1" x14ac:dyDescent="0.25">
      <c r="A4" s="781" t="s">
        <v>1</v>
      </c>
      <c r="B4" s="781" t="s">
        <v>2</v>
      </c>
      <c r="C4" s="781" t="s">
        <v>103</v>
      </c>
      <c r="D4" s="840" t="s">
        <v>4</v>
      </c>
      <c r="E4" s="841"/>
      <c r="F4" s="841"/>
      <c r="G4" s="841"/>
      <c r="H4" s="377"/>
      <c r="I4" s="378"/>
      <c r="J4" s="781" t="s">
        <v>104</v>
      </c>
      <c r="K4" s="834" t="s">
        <v>105</v>
      </c>
      <c r="L4" s="781" t="s">
        <v>106</v>
      </c>
      <c r="M4" s="834" t="s">
        <v>107</v>
      </c>
      <c r="N4" s="840" t="s">
        <v>5</v>
      </c>
      <c r="O4" s="841"/>
      <c r="P4" s="841"/>
      <c r="Q4" s="841"/>
      <c r="R4" s="841"/>
      <c r="S4" s="377"/>
      <c r="T4" s="378"/>
      <c r="U4" s="781" t="s">
        <v>104</v>
      </c>
      <c r="V4" s="781" t="s">
        <v>105</v>
      </c>
      <c r="W4" s="781" t="s">
        <v>106</v>
      </c>
      <c r="X4" s="834" t="s">
        <v>107</v>
      </c>
      <c r="Y4" s="837" t="s">
        <v>6</v>
      </c>
      <c r="Z4" s="379"/>
      <c r="AA4" s="379"/>
      <c r="AB4" s="379"/>
      <c r="AC4" s="379"/>
      <c r="AD4" s="379"/>
      <c r="AE4" s="379"/>
      <c r="AF4" s="379"/>
      <c r="AG4" s="379"/>
      <c r="AH4" s="379"/>
      <c r="AI4" s="379"/>
      <c r="AJ4" s="379"/>
      <c r="AK4" s="379"/>
      <c r="AL4" s="379"/>
      <c r="AM4" s="379"/>
      <c r="AN4" s="379"/>
      <c r="AO4" s="379"/>
      <c r="AP4" s="379"/>
      <c r="AQ4" s="379"/>
      <c r="AR4" s="379"/>
      <c r="AS4" s="379"/>
      <c r="AT4" s="379"/>
      <c r="AU4" s="379"/>
      <c r="AV4" s="379"/>
      <c r="AW4" s="379"/>
      <c r="AX4" s="379"/>
      <c r="AY4" s="379"/>
      <c r="AZ4" s="379"/>
      <c r="BA4" s="379"/>
      <c r="BB4" s="379"/>
      <c r="BC4" s="379"/>
      <c r="BD4" s="379"/>
      <c r="BE4" s="379"/>
      <c r="BF4" s="379"/>
      <c r="BG4" s="379"/>
      <c r="BH4" s="379"/>
      <c r="BI4" s="379"/>
      <c r="BJ4" s="379"/>
      <c r="BK4" s="379"/>
      <c r="BL4" s="379"/>
      <c r="BM4" s="379"/>
      <c r="BN4" s="379"/>
      <c r="BO4" s="379"/>
      <c r="BP4" s="379"/>
      <c r="BQ4" s="379"/>
      <c r="BR4" s="379"/>
      <c r="BS4" s="379"/>
      <c r="BT4" s="379"/>
      <c r="BU4" s="379"/>
      <c r="BV4" s="379"/>
      <c r="BW4" s="379"/>
      <c r="BX4" s="379"/>
      <c r="BY4" s="379"/>
      <c r="BZ4" s="379"/>
      <c r="CA4" s="379"/>
      <c r="CB4" s="379"/>
      <c r="CC4" s="379"/>
      <c r="CD4" s="379"/>
      <c r="CE4" s="379"/>
      <c r="CF4" s="379"/>
      <c r="CG4" s="379"/>
      <c r="CH4" s="379"/>
      <c r="CI4" s="379"/>
      <c r="CJ4" s="379"/>
      <c r="CK4" s="379"/>
      <c r="CL4" s="379"/>
      <c r="CM4" s="379"/>
      <c r="CN4" s="379"/>
      <c r="CO4" s="379"/>
      <c r="CP4" s="379"/>
      <c r="CQ4" s="379"/>
      <c r="CR4" s="379"/>
      <c r="CS4" s="379"/>
      <c r="CT4" s="379"/>
      <c r="CU4" s="379"/>
      <c r="CV4" s="379"/>
      <c r="CW4" s="379"/>
      <c r="CX4" s="379"/>
      <c r="CY4" s="379"/>
      <c r="CZ4" s="379"/>
      <c r="DA4" s="379"/>
      <c r="DB4" s="379"/>
      <c r="DC4" s="379"/>
      <c r="DD4" s="379"/>
      <c r="DE4" s="379"/>
      <c r="DF4" s="379"/>
      <c r="DG4" s="379"/>
      <c r="DH4" s="379"/>
      <c r="DI4" s="379"/>
      <c r="DJ4" s="379"/>
      <c r="DK4" s="379"/>
      <c r="DL4" s="379"/>
      <c r="DM4" s="379"/>
      <c r="DN4" s="379"/>
      <c r="DO4" s="379"/>
      <c r="DP4" s="379"/>
      <c r="DQ4" s="379"/>
      <c r="DR4" s="379"/>
      <c r="DS4" s="379"/>
      <c r="DT4" s="379"/>
      <c r="DU4" s="379"/>
      <c r="DV4" s="379"/>
      <c r="DW4" s="379"/>
      <c r="DX4" s="379"/>
      <c r="DY4" s="379"/>
      <c r="DZ4" s="379"/>
      <c r="EA4" s="379"/>
      <c r="EB4" s="379"/>
      <c r="EC4" s="379"/>
      <c r="ED4" s="379"/>
      <c r="EE4" s="379"/>
      <c r="EF4" s="379"/>
      <c r="EG4" s="379"/>
      <c r="EH4" s="379"/>
      <c r="EI4" s="379"/>
      <c r="EJ4" s="379"/>
      <c r="EK4" s="379"/>
      <c r="EL4" s="379"/>
      <c r="EM4" s="379"/>
      <c r="EN4" s="379"/>
      <c r="EO4" s="379"/>
      <c r="EP4" s="379"/>
      <c r="EQ4" s="379"/>
      <c r="ER4" s="379"/>
      <c r="ES4" s="379"/>
      <c r="ET4" s="379"/>
      <c r="EU4" s="379"/>
      <c r="EV4" s="379"/>
      <c r="EW4" s="379"/>
      <c r="EX4" s="379"/>
      <c r="EY4" s="379"/>
      <c r="EZ4" s="379"/>
      <c r="FA4" s="379"/>
      <c r="FB4" s="379"/>
      <c r="FC4" s="379"/>
      <c r="FD4" s="379"/>
      <c r="FE4" s="379"/>
      <c r="FF4" s="379"/>
      <c r="FG4" s="379"/>
      <c r="FH4" s="379"/>
      <c r="FI4" s="379"/>
      <c r="FJ4" s="379"/>
      <c r="FK4" s="379"/>
      <c r="FL4" s="379"/>
      <c r="FM4" s="379"/>
      <c r="FN4" s="379"/>
      <c r="FO4" s="379"/>
      <c r="FP4" s="379"/>
      <c r="FQ4" s="379"/>
      <c r="FR4" s="379"/>
      <c r="FS4" s="379"/>
      <c r="FT4" s="379"/>
      <c r="FU4" s="379"/>
      <c r="FV4" s="379"/>
      <c r="FW4" s="379"/>
      <c r="FX4" s="379"/>
      <c r="FY4" s="379"/>
      <c r="FZ4" s="379"/>
      <c r="GA4" s="379"/>
      <c r="GB4" s="379"/>
      <c r="GC4" s="379"/>
      <c r="GD4" s="379"/>
      <c r="GE4" s="379"/>
      <c r="GF4" s="379"/>
      <c r="GG4" s="379"/>
      <c r="GH4" s="379"/>
      <c r="GI4" s="379"/>
      <c r="GJ4" s="379"/>
      <c r="GK4" s="379"/>
      <c r="GL4" s="379"/>
      <c r="GM4" s="379"/>
      <c r="GN4" s="379"/>
      <c r="GO4" s="379"/>
      <c r="GP4" s="379"/>
      <c r="GQ4" s="379"/>
      <c r="GR4" s="379"/>
      <c r="GS4" s="379"/>
    </row>
    <row r="5" spans="1:201" s="370" customFormat="1" ht="18.75" customHeight="1" x14ac:dyDescent="0.25">
      <c r="A5" s="789"/>
      <c r="B5" s="789"/>
      <c r="C5" s="789"/>
      <c r="D5" s="840" t="s">
        <v>72</v>
      </c>
      <c r="E5" s="841"/>
      <c r="F5" s="841"/>
      <c r="G5" s="841"/>
      <c r="H5" s="377"/>
      <c r="I5" s="380"/>
      <c r="J5" s="789"/>
      <c r="K5" s="835"/>
      <c r="L5" s="789"/>
      <c r="M5" s="835"/>
      <c r="N5" s="840" t="s">
        <v>72</v>
      </c>
      <c r="O5" s="841"/>
      <c r="P5" s="841"/>
      <c r="Q5" s="841"/>
      <c r="R5" s="841"/>
      <c r="S5" s="377"/>
      <c r="T5" s="380"/>
      <c r="U5" s="789"/>
      <c r="V5" s="789"/>
      <c r="W5" s="789"/>
      <c r="X5" s="835"/>
      <c r="Y5" s="838"/>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c r="DV5" s="379"/>
      <c r="DW5" s="379"/>
      <c r="DX5" s="379"/>
      <c r="DY5" s="379"/>
      <c r="DZ5" s="379"/>
      <c r="EA5" s="379"/>
      <c r="EB5" s="379"/>
      <c r="EC5" s="379"/>
      <c r="ED5" s="379"/>
      <c r="EE5" s="379"/>
      <c r="EF5" s="379"/>
      <c r="EG5" s="379"/>
      <c r="EH5" s="379"/>
      <c r="EI5" s="379"/>
      <c r="EJ5" s="379"/>
      <c r="EK5" s="379"/>
      <c r="EL5" s="379"/>
      <c r="EM5" s="379"/>
      <c r="EN5" s="379"/>
      <c r="EO5" s="379"/>
      <c r="EP5" s="379"/>
      <c r="EQ5" s="379"/>
      <c r="ER5" s="379"/>
      <c r="ES5" s="379"/>
      <c r="ET5" s="379"/>
      <c r="EU5" s="379"/>
      <c r="EV5" s="379"/>
      <c r="EW5" s="379"/>
      <c r="EX5" s="379"/>
      <c r="EY5" s="379"/>
      <c r="EZ5" s="379"/>
      <c r="FA5" s="379"/>
      <c r="FB5" s="379"/>
      <c r="FC5" s="379"/>
      <c r="FD5" s="379"/>
      <c r="FE5" s="379"/>
      <c r="FF5" s="379"/>
      <c r="FG5" s="379"/>
      <c r="FH5" s="379"/>
      <c r="FI5" s="379"/>
      <c r="FJ5" s="379"/>
      <c r="FK5" s="379"/>
      <c r="FL5" s="379"/>
      <c r="FM5" s="379"/>
      <c r="FN5" s="379"/>
      <c r="FO5" s="379"/>
      <c r="FP5" s="379"/>
      <c r="FQ5" s="379"/>
      <c r="FR5" s="379"/>
      <c r="FS5" s="379"/>
      <c r="FT5" s="379"/>
      <c r="FU5" s="379"/>
      <c r="FV5" s="379"/>
      <c r="FW5" s="379"/>
      <c r="FX5" s="379"/>
      <c r="FY5" s="379"/>
      <c r="FZ5" s="379"/>
      <c r="GA5" s="379"/>
      <c r="GB5" s="379"/>
      <c r="GC5" s="379"/>
      <c r="GD5" s="379"/>
      <c r="GE5" s="379"/>
      <c r="GF5" s="379"/>
      <c r="GG5" s="379"/>
      <c r="GH5" s="379"/>
      <c r="GI5" s="379"/>
      <c r="GJ5" s="379"/>
      <c r="GK5" s="379"/>
      <c r="GL5" s="379"/>
      <c r="GM5" s="379"/>
      <c r="GN5" s="379"/>
      <c r="GO5" s="379"/>
      <c r="GP5" s="379"/>
      <c r="GQ5" s="379"/>
      <c r="GR5" s="379"/>
      <c r="GS5" s="379"/>
    </row>
    <row r="6" spans="1:201" s="370" customFormat="1" ht="15.75" customHeight="1" x14ac:dyDescent="0.25">
      <c r="A6" s="782"/>
      <c r="B6" s="782"/>
      <c r="C6" s="782"/>
      <c r="D6" s="375" t="s">
        <v>108</v>
      </c>
      <c r="E6" s="381" t="s">
        <v>109</v>
      </c>
      <c r="F6" s="381" t="s">
        <v>110</v>
      </c>
      <c r="G6" s="375" t="s">
        <v>111</v>
      </c>
      <c r="H6" s="375" t="s">
        <v>112</v>
      </c>
      <c r="I6" s="382"/>
      <c r="J6" s="782"/>
      <c r="K6" s="836"/>
      <c r="L6" s="782"/>
      <c r="M6" s="836"/>
      <c r="N6" s="375" t="s">
        <v>108</v>
      </c>
      <c r="O6" s="375" t="s">
        <v>109</v>
      </c>
      <c r="P6" s="375" t="s">
        <v>110</v>
      </c>
      <c r="Q6" s="376"/>
      <c r="R6" s="375" t="s">
        <v>111</v>
      </c>
      <c r="S6" s="375" t="s">
        <v>112</v>
      </c>
      <c r="T6" s="382"/>
      <c r="U6" s="782"/>
      <c r="V6" s="782"/>
      <c r="W6" s="782"/>
      <c r="X6" s="836"/>
      <c r="Y6" s="83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379"/>
      <c r="CO6" s="379"/>
      <c r="CP6" s="379"/>
      <c r="CQ6" s="379"/>
      <c r="CR6" s="379"/>
      <c r="CS6" s="379"/>
      <c r="CT6" s="379"/>
      <c r="CU6" s="379"/>
      <c r="CV6" s="379"/>
      <c r="CW6" s="379"/>
      <c r="CX6" s="379"/>
      <c r="CY6" s="379"/>
      <c r="CZ6" s="379"/>
      <c r="DA6" s="379"/>
      <c r="DB6" s="379"/>
      <c r="DC6" s="379"/>
      <c r="DD6" s="379"/>
      <c r="DE6" s="379"/>
      <c r="DF6" s="379"/>
      <c r="DG6" s="379"/>
      <c r="DH6" s="379"/>
      <c r="DI6" s="379"/>
      <c r="DJ6" s="379"/>
      <c r="DK6" s="379"/>
      <c r="DL6" s="379"/>
      <c r="DM6" s="379"/>
      <c r="DN6" s="379"/>
      <c r="DO6" s="379"/>
      <c r="DP6" s="379"/>
      <c r="DQ6" s="379"/>
      <c r="DR6" s="379"/>
      <c r="DS6" s="379"/>
      <c r="DT6" s="379"/>
      <c r="DU6" s="379"/>
      <c r="DV6" s="379"/>
      <c r="DW6" s="379"/>
      <c r="DX6" s="379"/>
      <c r="DY6" s="379"/>
      <c r="DZ6" s="379"/>
      <c r="EA6" s="379"/>
      <c r="EB6" s="379"/>
      <c r="EC6" s="379"/>
      <c r="ED6" s="379"/>
      <c r="EE6" s="379"/>
      <c r="EF6" s="379"/>
      <c r="EG6" s="379"/>
      <c r="EH6" s="379"/>
      <c r="EI6" s="379"/>
      <c r="EJ6" s="379"/>
      <c r="EK6" s="379"/>
      <c r="EL6" s="379"/>
      <c r="EM6" s="379"/>
      <c r="EN6" s="379"/>
      <c r="EO6" s="379"/>
      <c r="EP6" s="379"/>
      <c r="EQ6" s="379"/>
      <c r="ER6" s="379"/>
      <c r="ES6" s="379"/>
      <c r="ET6" s="379"/>
      <c r="EU6" s="379"/>
      <c r="EV6" s="379"/>
      <c r="EW6" s="379"/>
      <c r="EX6" s="379"/>
      <c r="EY6" s="379"/>
      <c r="EZ6" s="379"/>
      <c r="FA6" s="379"/>
      <c r="FB6" s="379"/>
      <c r="FC6" s="379"/>
      <c r="FD6" s="379"/>
      <c r="FE6" s="379"/>
      <c r="FF6" s="379"/>
      <c r="FG6" s="379"/>
      <c r="FH6" s="379"/>
      <c r="FI6" s="379"/>
      <c r="FJ6" s="379"/>
      <c r="FK6" s="379"/>
      <c r="FL6" s="379"/>
      <c r="FM6" s="379"/>
      <c r="FN6" s="379"/>
      <c r="FO6" s="379"/>
      <c r="FP6" s="379"/>
      <c r="FQ6" s="379"/>
      <c r="FR6" s="379"/>
      <c r="FS6" s="379"/>
      <c r="FT6" s="379"/>
      <c r="FU6" s="379"/>
      <c r="FV6" s="379"/>
      <c r="FW6" s="379"/>
      <c r="FX6" s="379"/>
      <c r="FY6" s="379"/>
      <c r="FZ6" s="379"/>
      <c r="GA6" s="379"/>
      <c r="GB6" s="379"/>
      <c r="GC6" s="379"/>
      <c r="GD6" s="379"/>
      <c r="GE6" s="379"/>
      <c r="GF6" s="379"/>
      <c r="GG6" s="379"/>
      <c r="GH6" s="379"/>
      <c r="GI6" s="379"/>
      <c r="GJ6" s="379"/>
      <c r="GK6" s="379"/>
      <c r="GL6" s="379"/>
      <c r="GM6" s="379"/>
      <c r="GN6" s="379"/>
      <c r="GO6" s="379"/>
      <c r="GP6" s="379"/>
      <c r="GQ6" s="379"/>
      <c r="GR6" s="379"/>
      <c r="GS6" s="379"/>
    </row>
    <row r="7" spans="1:201" s="370" customFormat="1" ht="19.350000000000001" customHeight="1" x14ac:dyDescent="0.25">
      <c r="A7" s="383" t="s">
        <v>15</v>
      </c>
      <c r="B7" s="383" t="s">
        <v>16</v>
      </c>
      <c r="C7" s="383" t="s">
        <v>16</v>
      </c>
      <c r="D7" s="384" t="s">
        <v>146</v>
      </c>
      <c r="E7" s="384" t="s">
        <v>147</v>
      </c>
      <c r="F7" s="384" t="s">
        <v>148</v>
      </c>
      <c r="G7" s="384" t="s">
        <v>150</v>
      </c>
      <c r="H7" s="385" t="s">
        <v>163</v>
      </c>
      <c r="I7" s="386"/>
      <c r="J7" s="387"/>
      <c r="K7" s="387"/>
      <c r="L7" s="387"/>
      <c r="M7" s="387"/>
      <c r="N7" s="384" t="s">
        <v>151</v>
      </c>
      <c r="O7" s="385" t="s">
        <v>162</v>
      </c>
      <c r="P7" s="385" t="s">
        <v>153</v>
      </c>
      <c r="Q7" s="388"/>
      <c r="R7" s="389"/>
      <c r="S7" s="389"/>
      <c r="T7" s="386"/>
      <c r="U7" s="384" t="s">
        <v>154</v>
      </c>
      <c r="V7" s="384" t="s">
        <v>155</v>
      </c>
      <c r="W7" s="387"/>
      <c r="X7" s="387"/>
      <c r="Y7" s="387"/>
    </row>
    <row r="8" spans="1:201" ht="19.5" customHeight="1" x14ac:dyDescent="0.25">
      <c r="A8" s="390">
        <v>1</v>
      </c>
      <c r="B8" s="391" t="s">
        <v>17</v>
      </c>
      <c r="C8" s="391" t="s">
        <v>18</v>
      </c>
      <c r="D8" s="392">
        <v>3</v>
      </c>
      <c r="E8" s="392">
        <v>2.75</v>
      </c>
      <c r="F8" s="393">
        <v>2.75</v>
      </c>
      <c r="G8" s="394">
        <v>2.5</v>
      </c>
      <c r="H8" s="394">
        <v>2.25</v>
      </c>
      <c r="I8" s="395"/>
      <c r="J8" s="396">
        <f t="shared" ref="J8:M23" si="0">E8-D8</f>
        <v>-0.25</v>
      </c>
      <c r="K8" s="397">
        <f t="shared" si="0"/>
        <v>0</v>
      </c>
      <c r="L8" s="397">
        <f t="shared" si="0"/>
        <v>-0.25</v>
      </c>
      <c r="M8" s="397">
        <f t="shared" si="0"/>
        <v>-0.25</v>
      </c>
      <c r="N8" s="392">
        <v>2.25</v>
      </c>
      <c r="O8" s="394">
        <v>2.25</v>
      </c>
      <c r="P8" s="394">
        <v>2.25</v>
      </c>
      <c r="Q8" s="393"/>
      <c r="R8" s="394"/>
      <c r="S8" s="394"/>
      <c r="T8" s="395"/>
      <c r="U8" s="396">
        <f>O8-N8</f>
        <v>0</v>
      </c>
      <c r="V8" s="396">
        <f>P8-O8</f>
        <v>0</v>
      </c>
      <c r="W8" s="397"/>
      <c r="X8" s="397"/>
      <c r="Y8" s="391"/>
      <c r="AA8" s="750"/>
      <c r="AB8" s="750"/>
    </row>
    <row r="9" spans="1:201" ht="19.5" customHeight="1" x14ac:dyDescent="0.25">
      <c r="A9" s="399">
        <v>2</v>
      </c>
      <c r="B9" s="400" t="s">
        <v>19</v>
      </c>
      <c r="C9" s="400" t="s">
        <v>20</v>
      </c>
      <c r="D9" s="401">
        <v>4.5</v>
      </c>
      <c r="E9" s="401">
        <v>4.5</v>
      </c>
      <c r="F9" s="402">
        <v>4.5</v>
      </c>
      <c r="G9" s="403">
        <v>4.25</v>
      </c>
      <c r="H9" s="403">
        <v>3.75</v>
      </c>
      <c r="I9" s="404"/>
      <c r="J9" s="401">
        <f t="shared" si="0"/>
        <v>0</v>
      </c>
      <c r="K9" s="405">
        <f t="shared" si="0"/>
        <v>0</v>
      </c>
      <c r="L9" s="405">
        <f t="shared" si="0"/>
        <v>-0.25</v>
      </c>
      <c r="M9" s="405">
        <f t="shared" si="0"/>
        <v>-0.5</v>
      </c>
      <c r="N9" s="401">
        <v>3.75</v>
      </c>
      <c r="O9" s="403">
        <v>3.75</v>
      </c>
      <c r="P9" s="403">
        <v>3.75</v>
      </c>
      <c r="Q9" s="402"/>
      <c r="R9" s="403"/>
      <c r="S9" s="403"/>
      <c r="T9" s="404"/>
      <c r="U9" s="401">
        <f t="shared" ref="U9:U54" si="1">O9-N9</f>
        <v>0</v>
      </c>
      <c r="V9" s="401">
        <f t="shared" ref="V9:V25" si="2">P9-O9</f>
        <v>0</v>
      </c>
      <c r="W9" s="405"/>
      <c r="X9" s="405"/>
      <c r="Y9" s="400"/>
      <c r="AA9" s="750"/>
      <c r="AB9" s="750"/>
    </row>
    <row r="10" spans="1:201" ht="19.5" customHeight="1" x14ac:dyDescent="0.25">
      <c r="A10" s="399">
        <v>3</v>
      </c>
      <c r="B10" s="400" t="s">
        <v>21</v>
      </c>
      <c r="C10" s="400" t="s">
        <v>22</v>
      </c>
      <c r="D10" s="401">
        <v>4.75</v>
      </c>
      <c r="E10" s="401">
        <v>4.5</v>
      </c>
      <c r="F10" s="402">
        <v>4.25</v>
      </c>
      <c r="G10" s="403">
        <v>4</v>
      </c>
      <c r="H10" s="403">
        <v>3.75</v>
      </c>
      <c r="I10" s="404"/>
      <c r="J10" s="401">
        <f t="shared" si="0"/>
        <v>-0.25</v>
      </c>
      <c r="K10" s="405">
        <f t="shared" si="0"/>
        <v>-0.25</v>
      </c>
      <c r="L10" s="405">
        <f t="shared" si="0"/>
        <v>-0.25</v>
      </c>
      <c r="M10" s="405">
        <f t="shared" si="0"/>
        <v>-0.25</v>
      </c>
      <c r="N10" s="401">
        <v>3.75</v>
      </c>
      <c r="O10" s="403">
        <v>3.75</v>
      </c>
      <c r="P10" s="403">
        <v>3.75</v>
      </c>
      <c r="Q10" s="402"/>
      <c r="R10" s="403"/>
      <c r="S10" s="403"/>
      <c r="T10" s="404"/>
      <c r="U10" s="401">
        <f t="shared" si="1"/>
        <v>0</v>
      </c>
      <c r="V10" s="401">
        <f t="shared" si="2"/>
        <v>0</v>
      </c>
      <c r="W10" s="405"/>
      <c r="X10" s="405"/>
      <c r="Y10" s="400"/>
      <c r="AA10" s="750"/>
      <c r="AB10" s="750"/>
    </row>
    <row r="11" spans="1:201" ht="19.5" customHeight="1" x14ac:dyDescent="0.25">
      <c r="A11" s="399">
        <v>4</v>
      </c>
      <c r="B11" s="400" t="s">
        <v>23</v>
      </c>
      <c r="C11" s="400" t="s">
        <v>212</v>
      </c>
      <c r="D11" s="401">
        <v>2.9</v>
      </c>
      <c r="E11" s="401">
        <v>2.65</v>
      </c>
      <c r="F11" s="402">
        <v>2.15</v>
      </c>
      <c r="G11" s="403">
        <v>2.15</v>
      </c>
      <c r="H11" s="403">
        <v>2.15</v>
      </c>
      <c r="I11" s="404"/>
      <c r="J11" s="401">
        <f t="shared" si="0"/>
        <v>-0.25</v>
      </c>
      <c r="K11" s="405">
        <f t="shared" si="0"/>
        <v>-0.5</v>
      </c>
      <c r="L11" s="405">
        <f t="shared" si="0"/>
        <v>0</v>
      </c>
      <c r="M11" s="405">
        <f t="shared" si="0"/>
        <v>0</v>
      </c>
      <c r="N11" s="401">
        <v>2.15</v>
      </c>
      <c r="O11" s="403">
        <v>2.15</v>
      </c>
      <c r="P11" s="403">
        <v>2.4</v>
      </c>
      <c r="Q11" s="402"/>
      <c r="R11" s="403"/>
      <c r="S11" s="403"/>
      <c r="T11" s="404"/>
      <c r="U11" s="401">
        <f t="shared" si="1"/>
        <v>0</v>
      </c>
      <c r="V11" s="401">
        <f t="shared" si="2"/>
        <v>0.25</v>
      </c>
      <c r="W11" s="405"/>
      <c r="X11" s="405"/>
      <c r="Y11" s="400"/>
      <c r="AA11" s="750"/>
      <c r="AB11" s="750"/>
    </row>
    <row r="12" spans="1:201" ht="19.5" customHeight="1" x14ac:dyDescent="0.25">
      <c r="A12" s="399">
        <v>5</v>
      </c>
      <c r="B12" s="400" t="s">
        <v>25</v>
      </c>
      <c r="C12" s="400" t="s">
        <v>213</v>
      </c>
      <c r="D12" s="401">
        <v>2.9</v>
      </c>
      <c r="E12" s="401">
        <v>2.65</v>
      </c>
      <c r="F12" s="402">
        <v>2.15</v>
      </c>
      <c r="G12" s="403">
        <v>2.15</v>
      </c>
      <c r="H12" s="403">
        <v>2.15</v>
      </c>
      <c r="I12" s="404"/>
      <c r="J12" s="401">
        <f t="shared" si="0"/>
        <v>-0.25</v>
      </c>
      <c r="K12" s="405">
        <f t="shared" si="0"/>
        <v>-0.5</v>
      </c>
      <c r="L12" s="405">
        <f t="shared" si="0"/>
        <v>0</v>
      </c>
      <c r="M12" s="405">
        <f t="shared" si="0"/>
        <v>0</v>
      </c>
      <c r="N12" s="401">
        <v>2.15</v>
      </c>
      <c r="O12" s="403">
        <v>2.15</v>
      </c>
      <c r="P12" s="403">
        <v>2.4</v>
      </c>
      <c r="Q12" s="402"/>
      <c r="R12" s="403"/>
      <c r="S12" s="403"/>
      <c r="T12" s="404"/>
      <c r="U12" s="401">
        <f t="shared" si="1"/>
        <v>0</v>
      </c>
      <c r="V12" s="401">
        <f t="shared" si="2"/>
        <v>0.25</v>
      </c>
      <c r="W12" s="405"/>
      <c r="X12" s="405"/>
      <c r="Y12" s="400"/>
      <c r="AA12" s="750"/>
      <c r="AB12" s="750"/>
    </row>
    <row r="13" spans="1:201" ht="19.5" customHeight="1" x14ac:dyDescent="0.25">
      <c r="A13" s="399">
        <v>6</v>
      </c>
      <c r="B13" s="400" t="s">
        <v>27</v>
      </c>
      <c r="C13" s="400" t="s">
        <v>214</v>
      </c>
      <c r="D13" s="401">
        <v>2.9</v>
      </c>
      <c r="E13" s="401">
        <v>2.65</v>
      </c>
      <c r="F13" s="402">
        <v>2.15</v>
      </c>
      <c r="G13" s="403">
        <v>2.15</v>
      </c>
      <c r="H13" s="403">
        <v>2.15</v>
      </c>
      <c r="I13" s="404"/>
      <c r="J13" s="401">
        <f t="shared" si="0"/>
        <v>-0.25</v>
      </c>
      <c r="K13" s="405">
        <f t="shared" si="0"/>
        <v>-0.5</v>
      </c>
      <c r="L13" s="405">
        <f t="shared" si="0"/>
        <v>0</v>
      </c>
      <c r="M13" s="405">
        <f t="shared" si="0"/>
        <v>0</v>
      </c>
      <c r="N13" s="401">
        <v>2.15</v>
      </c>
      <c r="O13" s="403">
        <v>2.15</v>
      </c>
      <c r="P13" s="403">
        <v>2.4</v>
      </c>
      <c r="Q13" s="402"/>
      <c r="R13" s="403"/>
      <c r="S13" s="403"/>
      <c r="T13" s="404"/>
      <c r="U13" s="401">
        <f t="shared" si="1"/>
        <v>0</v>
      </c>
      <c r="V13" s="401">
        <f t="shared" si="2"/>
        <v>0.25</v>
      </c>
      <c r="W13" s="405"/>
      <c r="X13" s="405"/>
      <c r="Y13" s="400"/>
      <c r="AA13" s="750"/>
      <c r="AB13" s="750"/>
    </row>
    <row r="14" spans="1:201" ht="19.5" customHeight="1" x14ac:dyDescent="0.25">
      <c r="A14" s="399">
        <v>7</v>
      </c>
      <c r="B14" s="400" t="s">
        <v>29</v>
      </c>
      <c r="C14" s="400" t="s">
        <v>215</v>
      </c>
      <c r="D14" s="401">
        <v>2.9</v>
      </c>
      <c r="E14" s="401">
        <v>2.65</v>
      </c>
      <c r="F14" s="402">
        <v>2.15</v>
      </c>
      <c r="G14" s="403">
        <v>2.15</v>
      </c>
      <c r="H14" s="403">
        <v>2.15</v>
      </c>
      <c r="I14" s="404"/>
      <c r="J14" s="401">
        <f t="shared" si="0"/>
        <v>-0.25</v>
      </c>
      <c r="K14" s="405">
        <f t="shared" si="0"/>
        <v>-0.5</v>
      </c>
      <c r="L14" s="405">
        <f t="shared" si="0"/>
        <v>0</v>
      </c>
      <c r="M14" s="405">
        <f t="shared" si="0"/>
        <v>0</v>
      </c>
      <c r="N14" s="401">
        <v>2.15</v>
      </c>
      <c r="O14" s="403">
        <v>2.15</v>
      </c>
      <c r="P14" s="403">
        <v>2.4</v>
      </c>
      <c r="Q14" s="402"/>
      <c r="R14" s="403"/>
      <c r="S14" s="403"/>
      <c r="T14" s="404"/>
      <c r="U14" s="401">
        <f t="shared" si="1"/>
        <v>0</v>
      </c>
      <c r="V14" s="401">
        <f t="shared" si="2"/>
        <v>0.25</v>
      </c>
      <c r="W14" s="405"/>
      <c r="X14" s="405"/>
      <c r="Y14" s="400"/>
      <c r="AA14" s="750"/>
      <c r="AB14" s="750"/>
    </row>
    <row r="15" spans="1:201" ht="19.5" customHeight="1" x14ac:dyDescent="0.25">
      <c r="A15" s="399">
        <v>8</v>
      </c>
      <c r="B15" s="400" t="s">
        <v>31</v>
      </c>
      <c r="C15" s="400" t="s">
        <v>32</v>
      </c>
      <c r="D15" s="401">
        <v>3.1</v>
      </c>
      <c r="E15" s="401">
        <v>3.1</v>
      </c>
      <c r="F15" s="402">
        <v>3</v>
      </c>
      <c r="G15" s="403">
        <v>3</v>
      </c>
      <c r="H15" s="403">
        <v>3</v>
      </c>
      <c r="I15" s="404"/>
      <c r="J15" s="401">
        <f t="shared" si="0"/>
        <v>0</v>
      </c>
      <c r="K15" s="405">
        <f t="shared" si="0"/>
        <v>-0.10000000000000009</v>
      </c>
      <c r="L15" s="405">
        <f t="shared" si="0"/>
        <v>0</v>
      </c>
      <c r="M15" s="405">
        <f t="shared" si="0"/>
        <v>0</v>
      </c>
      <c r="N15" s="401">
        <v>3</v>
      </c>
      <c r="O15" s="403">
        <v>3</v>
      </c>
      <c r="P15" s="403">
        <v>3</v>
      </c>
      <c r="Q15" s="402"/>
      <c r="R15" s="403"/>
      <c r="S15" s="403"/>
      <c r="T15" s="404"/>
      <c r="U15" s="401">
        <f t="shared" si="1"/>
        <v>0</v>
      </c>
      <c r="V15" s="401">
        <f t="shared" si="2"/>
        <v>0</v>
      </c>
      <c r="W15" s="405"/>
      <c r="X15" s="405"/>
      <c r="Y15" s="400"/>
      <c r="AA15" s="750"/>
      <c r="AB15" s="750"/>
    </row>
    <row r="16" spans="1:201" ht="19.5" customHeight="1" x14ac:dyDescent="0.25">
      <c r="A16" s="399">
        <v>9</v>
      </c>
      <c r="B16" s="400" t="s">
        <v>33</v>
      </c>
      <c r="C16" s="400" t="s">
        <v>34</v>
      </c>
      <c r="D16" s="401">
        <v>6.5</v>
      </c>
      <c r="E16" s="401">
        <v>6.25</v>
      </c>
      <c r="F16" s="402">
        <v>5.5</v>
      </c>
      <c r="G16" s="403">
        <v>5.5</v>
      </c>
      <c r="H16" s="403">
        <v>5.25</v>
      </c>
      <c r="I16" s="404"/>
      <c r="J16" s="401">
        <f t="shared" si="0"/>
        <v>-0.25</v>
      </c>
      <c r="K16" s="405">
        <f t="shared" si="0"/>
        <v>-0.75</v>
      </c>
      <c r="L16" s="405">
        <f t="shared" si="0"/>
        <v>0</v>
      </c>
      <c r="M16" s="405">
        <f t="shared" si="0"/>
        <v>-0.25</v>
      </c>
      <c r="N16" s="401">
        <v>5.25</v>
      </c>
      <c r="O16" s="403">
        <v>5.25</v>
      </c>
      <c r="P16" s="403">
        <v>5.25</v>
      </c>
      <c r="Q16" s="402"/>
      <c r="R16" s="403"/>
      <c r="S16" s="403"/>
      <c r="T16" s="406"/>
      <c r="U16" s="401">
        <f t="shared" si="1"/>
        <v>0</v>
      </c>
      <c r="V16" s="401">
        <f t="shared" si="2"/>
        <v>0</v>
      </c>
      <c r="W16" s="405"/>
      <c r="X16" s="405"/>
      <c r="Y16" s="400"/>
      <c r="AA16" s="750"/>
      <c r="AB16" s="750"/>
    </row>
    <row r="17" spans="1:28" ht="19.5" customHeight="1" x14ac:dyDescent="0.25">
      <c r="A17" s="399">
        <v>10</v>
      </c>
      <c r="B17" s="400" t="s">
        <v>35</v>
      </c>
      <c r="C17" s="400" t="s">
        <v>36</v>
      </c>
      <c r="D17" s="401">
        <v>0.5</v>
      </c>
      <c r="E17" s="401">
        <v>0.5</v>
      </c>
      <c r="F17" s="402">
        <v>0.5</v>
      </c>
      <c r="G17" s="403">
        <v>0.5</v>
      </c>
      <c r="H17" s="403">
        <v>0.75</v>
      </c>
      <c r="I17" s="404"/>
      <c r="J17" s="401">
        <f t="shared" si="0"/>
        <v>0</v>
      </c>
      <c r="K17" s="405">
        <f t="shared" si="0"/>
        <v>0</v>
      </c>
      <c r="L17" s="405">
        <f t="shared" si="0"/>
        <v>0</v>
      </c>
      <c r="M17" s="405">
        <f t="shared" si="0"/>
        <v>0.25</v>
      </c>
      <c r="N17" s="401">
        <v>0.75</v>
      </c>
      <c r="O17" s="403">
        <v>0.75</v>
      </c>
      <c r="P17" s="403">
        <v>1</v>
      </c>
      <c r="Q17" s="402"/>
      <c r="R17" s="403"/>
      <c r="S17" s="403"/>
      <c r="T17" s="404"/>
      <c r="U17" s="401">
        <f t="shared" si="1"/>
        <v>0</v>
      </c>
      <c r="V17" s="401">
        <f t="shared" si="2"/>
        <v>0.25</v>
      </c>
      <c r="W17" s="405"/>
      <c r="X17" s="405"/>
      <c r="Y17" s="400"/>
      <c r="AA17" s="750"/>
      <c r="AB17" s="750"/>
    </row>
    <row r="18" spans="1:28" ht="19.5" customHeight="1" x14ac:dyDescent="0.25">
      <c r="A18" s="399">
        <v>11</v>
      </c>
      <c r="B18" s="400" t="s">
        <v>37</v>
      </c>
      <c r="C18" s="400" t="s">
        <v>38</v>
      </c>
      <c r="D18" s="401">
        <v>3</v>
      </c>
      <c r="E18" s="401">
        <v>2.75</v>
      </c>
      <c r="F18" s="402">
        <v>2.5</v>
      </c>
      <c r="G18" s="403">
        <v>2.5</v>
      </c>
      <c r="H18" s="403">
        <v>2.5</v>
      </c>
      <c r="I18" s="407" t="s">
        <v>114</v>
      </c>
      <c r="J18" s="401">
        <f t="shared" si="0"/>
        <v>-0.25</v>
      </c>
      <c r="K18" s="405">
        <f t="shared" si="0"/>
        <v>-0.25</v>
      </c>
      <c r="L18" s="405">
        <f t="shared" si="0"/>
        <v>0</v>
      </c>
      <c r="M18" s="405">
        <f t="shared" si="0"/>
        <v>0</v>
      </c>
      <c r="N18" s="401">
        <v>2.5</v>
      </c>
      <c r="O18" s="403">
        <v>2.5</v>
      </c>
      <c r="P18" s="403">
        <v>2.5</v>
      </c>
      <c r="Q18" s="407" t="s">
        <v>113</v>
      </c>
      <c r="R18" s="403"/>
      <c r="S18" s="403"/>
      <c r="T18" s="407"/>
      <c r="U18" s="401">
        <f t="shared" si="1"/>
        <v>0</v>
      </c>
      <c r="V18" s="401">
        <f t="shared" si="2"/>
        <v>0</v>
      </c>
      <c r="W18" s="405"/>
      <c r="X18" s="405"/>
      <c r="Y18" s="400"/>
      <c r="AA18" s="750"/>
      <c r="AB18" s="750"/>
    </row>
    <row r="19" spans="1:28" ht="19.5" customHeight="1" x14ac:dyDescent="0.25">
      <c r="A19" s="399">
        <v>12</v>
      </c>
      <c r="B19" s="400" t="s">
        <v>39</v>
      </c>
      <c r="C19" s="400" t="s">
        <v>40</v>
      </c>
      <c r="D19" s="401">
        <v>4.3499999999999996</v>
      </c>
      <c r="E19" s="401">
        <v>4.0999999999999996</v>
      </c>
      <c r="F19" s="402">
        <v>3.85</v>
      </c>
      <c r="G19" s="403">
        <v>3.6</v>
      </c>
      <c r="H19" s="403">
        <v>3.6</v>
      </c>
      <c r="I19" s="404"/>
      <c r="J19" s="401">
        <f t="shared" si="0"/>
        <v>-0.25</v>
      </c>
      <c r="K19" s="405">
        <f t="shared" si="0"/>
        <v>-0.24999999999999956</v>
      </c>
      <c r="L19" s="405">
        <f t="shared" si="0"/>
        <v>-0.25</v>
      </c>
      <c r="M19" s="405">
        <f t="shared" si="0"/>
        <v>0</v>
      </c>
      <c r="N19" s="401">
        <v>3.6</v>
      </c>
      <c r="O19" s="403">
        <v>4.0999999999999996</v>
      </c>
      <c r="P19" s="403">
        <v>4.3499999999999996</v>
      </c>
      <c r="Q19" s="402"/>
      <c r="R19" s="403"/>
      <c r="S19" s="403"/>
      <c r="T19" s="404"/>
      <c r="U19" s="401">
        <f t="shared" si="1"/>
        <v>0.49999999999999956</v>
      </c>
      <c r="V19" s="401">
        <f t="shared" si="2"/>
        <v>0.25</v>
      </c>
      <c r="W19" s="405"/>
      <c r="X19" s="405"/>
      <c r="Y19" s="400"/>
      <c r="AA19" s="750"/>
      <c r="AB19" s="750"/>
    </row>
    <row r="20" spans="1:28" ht="19.5" customHeight="1" x14ac:dyDescent="0.25">
      <c r="A20" s="399">
        <v>13</v>
      </c>
      <c r="B20" s="400" t="s">
        <v>41</v>
      </c>
      <c r="C20" s="400" t="s">
        <v>42</v>
      </c>
      <c r="D20" s="401">
        <v>5.75</v>
      </c>
      <c r="E20" s="401">
        <v>5.75</v>
      </c>
      <c r="F20" s="402">
        <v>5.5</v>
      </c>
      <c r="G20" s="403">
        <v>4.75</v>
      </c>
      <c r="H20" s="403">
        <v>4.75</v>
      </c>
      <c r="I20" s="404"/>
      <c r="J20" s="401">
        <f t="shared" si="0"/>
        <v>0</v>
      </c>
      <c r="K20" s="405">
        <f t="shared" si="0"/>
        <v>-0.25</v>
      </c>
      <c r="L20" s="405">
        <f t="shared" si="0"/>
        <v>-0.75</v>
      </c>
      <c r="M20" s="405">
        <f t="shared" si="0"/>
        <v>0</v>
      </c>
      <c r="N20" s="401">
        <v>4.75</v>
      </c>
      <c r="O20" s="403">
        <v>4.75</v>
      </c>
      <c r="P20" s="403">
        <v>5.75</v>
      </c>
      <c r="Q20" s="402"/>
      <c r="R20" s="403"/>
      <c r="S20" s="403"/>
      <c r="T20" s="404"/>
      <c r="U20" s="401">
        <f t="shared" si="1"/>
        <v>0</v>
      </c>
      <c r="V20" s="401">
        <f t="shared" si="2"/>
        <v>1</v>
      </c>
      <c r="W20" s="405"/>
      <c r="X20" s="405"/>
      <c r="Y20" s="400"/>
      <c r="AA20" s="750"/>
      <c r="AB20" s="750"/>
    </row>
    <row r="21" spans="1:28" ht="19.5" customHeight="1" x14ac:dyDescent="0.25">
      <c r="A21" s="399">
        <v>14</v>
      </c>
      <c r="B21" s="400" t="s">
        <v>43</v>
      </c>
      <c r="C21" s="400" t="s">
        <v>44</v>
      </c>
      <c r="D21" s="401">
        <v>2.25</v>
      </c>
      <c r="E21" s="401">
        <v>2</v>
      </c>
      <c r="F21" s="402">
        <v>1.75</v>
      </c>
      <c r="G21" s="403">
        <v>1.5</v>
      </c>
      <c r="H21" s="403">
        <v>1.25</v>
      </c>
      <c r="I21" s="407"/>
      <c r="J21" s="401">
        <f t="shared" si="0"/>
        <v>-0.25</v>
      </c>
      <c r="K21" s="405">
        <f t="shared" si="0"/>
        <v>-0.25</v>
      </c>
      <c r="L21" s="405">
        <f t="shared" si="0"/>
        <v>-0.25</v>
      </c>
      <c r="M21" s="405">
        <f t="shared" si="0"/>
        <v>-0.25</v>
      </c>
      <c r="N21" s="401">
        <v>1.25</v>
      </c>
      <c r="O21" s="403">
        <v>1</v>
      </c>
      <c r="P21" s="403">
        <v>1</v>
      </c>
      <c r="Q21" s="402"/>
      <c r="R21" s="403"/>
      <c r="S21" s="403"/>
      <c r="T21" s="406" t="s">
        <v>113</v>
      </c>
      <c r="U21" s="401">
        <f t="shared" si="1"/>
        <v>-0.25</v>
      </c>
      <c r="V21" s="401">
        <f t="shared" si="2"/>
        <v>0</v>
      </c>
      <c r="W21" s="405"/>
      <c r="X21" s="405"/>
      <c r="Y21" s="400"/>
      <c r="AA21" s="750"/>
      <c r="AB21" s="750"/>
    </row>
    <row r="22" spans="1:28" ht="19.5" customHeight="1" x14ac:dyDescent="0.25">
      <c r="A22" s="399">
        <v>15</v>
      </c>
      <c r="B22" s="400" t="s">
        <v>45</v>
      </c>
      <c r="C22" s="400" t="s">
        <v>46</v>
      </c>
      <c r="D22" s="401">
        <v>3</v>
      </c>
      <c r="E22" s="401">
        <v>3</v>
      </c>
      <c r="F22" s="402">
        <v>3</v>
      </c>
      <c r="G22" s="403">
        <v>2.75</v>
      </c>
      <c r="H22" s="403">
        <v>2.75</v>
      </c>
      <c r="I22" s="407" t="s">
        <v>114</v>
      </c>
      <c r="J22" s="401">
        <f t="shared" si="0"/>
        <v>0</v>
      </c>
      <c r="K22" s="405">
        <f t="shared" si="0"/>
        <v>0</v>
      </c>
      <c r="L22" s="405">
        <f t="shared" si="0"/>
        <v>-0.25</v>
      </c>
      <c r="M22" s="405">
        <f t="shared" si="0"/>
        <v>0</v>
      </c>
      <c r="N22" s="401">
        <v>2.75</v>
      </c>
      <c r="O22" s="403">
        <v>2.75</v>
      </c>
      <c r="P22" s="403">
        <v>2.75</v>
      </c>
      <c r="Q22" s="407" t="s">
        <v>113</v>
      </c>
      <c r="R22" s="403"/>
      <c r="S22" s="403"/>
      <c r="T22" s="407"/>
      <c r="U22" s="401">
        <f t="shared" si="1"/>
        <v>0</v>
      </c>
      <c r="V22" s="401">
        <f t="shared" si="2"/>
        <v>0</v>
      </c>
      <c r="W22" s="405"/>
      <c r="X22" s="405"/>
      <c r="Y22" s="400"/>
      <c r="AA22" s="750"/>
      <c r="AB22" s="750"/>
    </row>
    <row r="23" spans="1:28" ht="19.5" customHeight="1" x14ac:dyDescent="0.25">
      <c r="A23" s="399">
        <v>16</v>
      </c>
      <c r="B23" s="400" t="s">
        <v>47</v>
      </c>
      <c r="C23" s="400" t="s">
        <v>216</v>
      </c>
      <c r="D23" s="401">
        <v>2.1122999999999998</v>
      </c>
      <c r="E23" s="401">
        <v>2.4845999999999999</v>
      </c>
      <c r="F23" s="402">
        <v>2.1000999999999999</v>
      </c>
      <c r="G23" s="403">
        <v>1.0396000000000001</v>
      </c>
      <c r="H23" s="403">
        <v>1.0518000000000001</v>
      </c>
      <c r="I23" s="404"/>
      <c r="J23" s="401">
        <f t="shared" si="0"/>
        <v>0.37230000000000008</v>
      </c>
      <c r="K23" s="405">
        <f t="shared" si="0"/>
        <v>-0.38450000000000006</v>
      </c>
      <c r="L23" s="405">
        <f t="shared" si="0"/>
        <v>-1.0604999999999998</v>
      </c>
      <c r="M23" s="405">
        <f t="shared" si="0"/>
        <v>1.2199999999999989E-2</v>
      </c>
      <c r="N23" s="401">
        <v>0.89490000000000003</v>
      </c>
      <c r="O23" s="403">
        <v>1.0528</v>
      </c>
      <c r="P23" s="403">
        <v>0.87</v>
      </c>
      <c r="Q23" s="402"/>
      <c r="R23" s="403"/>
      <c r="S23" s="403"/>
      <c r="T23" s="404"/>
      <c r="U23" s="401">
        <f t="shared" si="1"/>
        <v>0.15789999999999993</v>
      </c>
      <c r="V23" s="401">
        <f t="shared" si="2"/>
        <v>-0.18279999999999996</v>
      </c>
      <c r="W23" s="405"/>
      <c r="X23" s="405"/>
      <c r="Y23" s="400"/>
      <c r="AA23" s="750"/>
      <c r="AB23" s="750"/>
    </row>
    <row r="24" spans="1:28" ht="19.5" customHeight="1" x14ac:dyDescent="0.25">
      <c r="A24" s="399">
        <v>17</v>
      </c>
      <c r="B24" s="400" t="s">
        <v>48</v>
      </c>
      <c r="C24" s="400" t="s">
        <v>49</v>
      </c>
      <c r="D24" s="401">
        <v>5.5</v>
      </c>
      <c r="E24" s="401">
        <v>5.5</v>
      </c>
      <c r="F24" s="402">
        <v>5.5</v>
      </c>
      <c r="G24" s="403">
        <v>5.5</v>
      </c>
      <c r="H24" s="403">
        <v>5.5</v>
      </c>
      <c r="I24" s="404"/>
      <c r="J24" s="401">
        <f t="shared" ref="J24:M39" si="3">E24-D24</f>
        <v>0</v>
      </c>
      <c r="K24" s="405">
        <f t="shared" si="3"/>
        <v>0</v>
      </c>
      <c r="L24" s="405">
        <f t="shared" si="3"/>
        <v>0</v>
      </c>
      <c r="M24" s="405">
        <f t="shared" si="3"/>
        <v>0</v>
      </c>
      <c r="N24" s="401">
        <v>5.5</v>
      </c>
      <c r="O24" s="403">
        <v>5.5</v>
      </c>
      <c r="P24" s="743">
        <v>5.5</v>
      </c>
      <c r="Q24" s="407"/>
      <c r="R24" s="403"/>
      <c r="S24" s="403"/>
      <c r="T24" s="406"/>
      <c r="U24" s="401">
        <f t="shared" si="1"/>
        <v>0</v>
      </c>
      <c r="V24" s="401">
        <f t="shared" si="2"/>
        <v>0</v>
      </c>
      <c r="W24" s="405"/>
      <c r="X24" s="405"/>
      <c r="Y24" s="400"/>
      <c r="AA24" s="750"/>
      <c r="AB24" s="750"/>
    </row>
    <row r="25" spans="1:28" ht="19.5" customHeight="1" x14ac:dyDescent="0.25">
      <c r="A25" s="408">
        <v>18</v>
      </c>
      <c r="B25" s="409" t="s">
        <v>51</v>
      </c>
      <c r="C25" s="409" t="s">
        <v>52</v>
      </c>
      <c r="D25" s="410">
        <v>5.75</v>
      </c>
      <c r="E25" s="410">
        <v>5.75</v>
      </c>
      <c r="F25" s="411">
        <v>5.25</v>
      </c>
      <c r="G25" s="412">
        <v>5</v>
      </c>
      <c r="H25" s="412">
        <v>4.5</v>
      </c>
      <c r="I25" s="413"/>
      <c r="J25" s="414">
        <f t="shared" si="3"/>
        <v>0</v>
      </c>
      <c r="K25" s="415">
        <f t="shared" si="3"/>
        <v>-0.5</v>
      </c>
      <c r="L25" s="415">
        <f t="shared" si="3"/>
        <v>-0.25</v>
      </c>
      <c r="M25" s="415">
        <f t="shared" si="3"/>
        <v>-0.5</v>
      </c>
      <c r="N25" s="410">
        <v>4.5</v>
      </c>
      <c r="O25" s="412">
        <v>4.25</v>
      </c>
      <c r="P25" s="412">
        <v>4.75</v>
      </c>
      <c r="Q25" s="411"/>
      <c r="R25" s="412"/>
      <c r="S25" s="412"/>
      <c r="T25" s="413"/>
      <c r="U25" s="414">
        <f t="shared" si="1"/>
        <v>-0.25</v>
      </c>
      <c r="V25" s="414">
        <f t="shared" si="2"/>
        <v>0.5</v>
      </c>
      <c r="W25" s="415"/>
      <c r="X25" s="415"/>
      <c r="Y25" s="409"/>
      <c r="AA25" s="750"/>
      <c r="AB25" s="750"/>
    </row>
    <row r="26" spans="1:28" ht="12.75" hidden="1" customHeight="1" x14ac:dyDescent="0.25">
      <c r="A26" s="416"/>
      <c r="B26" s="417"/>
      <c r="C26" s="417"/>
      <c r="D26" s="417"/>
      <c r="E26" s="417"/>
      <c r="F26" s="417"/>
      <c r="G26" s="417"/>
      <c r="H26" s="417"/>
      <c r="I26" s="417"/>
      <c r="J26" s="392">
        <f t="shared" si="3"/>
        <v>0</v>
      </c>
      <c r="K26" s="417"/>
      <c r="L26" s="417"/>
      <c r="M26" s="417"/>
      <c r="N26" s="417"/>
      <c r="O26" s="417"/>
      <c r="P26" s="417"/>
      <c r="Q26" s="417"/>
      <c r="R26" s="417"/>
      <c r="S26" s="417"/>
      <c r="T26" s="417"/>
      <c r="U26" s="392">
        <f t="shared" si="1"/>
        <v>0</v>
      </c>
      <c r="V26" s="417"/>
      <c r="W26" s="417"/>
      <c r="X26" s="417"/>
      <c r="Y26" s="417"/>
    </row>
    <row r="27" spans="1:28" ht="12.75" hidden="1" customHeight="1" x14ac:dyDescent="0.25">
      <c r="A27" s="399"/>
      <c r="B27" s="400"/>
      <c r="C27" s="400"/>
      <c r="D27" s="400"/>
      <c r="E27" s="400"/>
      <c r="F27" s="400"/>
      <c r="G27" s="400"/>
      <c r="H27" s="400"/>
      <c r="I27" s="417"/>
      <c r="J27" s="392">
        <f t="shared" si="3"/>
        <v>0</v>
      </c>
      <c r="K27" s="400"/>
      <c r="L27" s="400"/>
      <c r="M27" s="400"/>
      <c r="N27" s="400"/>
      <c r="O27" s="400"/>
      <c r="P27" s="400"/>
      <c r="Q27" s="400"/>
      <c r="R27" s="400"/>
      <c r="S27" s="400"/>
      <c r="T27" s="417"/>
      <c r="U27" s="392">
        <f t="shared" si="1"/>
        <v>0</v>
      </c>
      <c r="V27" s="400"/>
      <c r="W27" s="400"/>
      <c r="X27" s="400"/>
      <c r="Y27" s="400"/>
    </row>
    <row r="28" spans="1:28" ht="12.75" hidden="1" customHeight="1" x14ac:dyDescent="0.25">
      <c r="A28" s="399"/>
      <c r="B28" s="400"/>
      <c r="C28" s="400"/>
      <c r="D28" s="400"/>
      <c r="E28" s="400"/>
      <c r="F28" s="400"/>
      <c r="G28" s="400"/>
      <c r="H28" s="400"/>
      <c r="I28" s="417"/>
      <c r="J28" s="392">
        <f t="shared" si="3"/>
        <v>0</v>
      </c>
      <c r="K28" s="400"/>
      <c r="L28" s="400"/>
      <c r="M28" s="400"/>
      <c r="N28" s="400"/>
      <c r="O28" s="400"/>
      <c r="P28" s="400"/>
      <c r="Q28" s="400"/>
      <c r="R28" s="400"/>
      <c r="S28" s="400"/>
      <c r="T28" s="417"/>
      <c r="U28" s="392">
        <f t="shared" si="1"/>
        <v>0</v>
      </c>
      <c r="V28" s="400"/>
      <c r="W28" s="400"/>
      <c r="X28" s="400"/>
      <c r="Y28" s="400"/>
    </row>
    <row r="29" spans="1:28" ht="12.75" hidden="1" customHeight="1" x14ac:dyDescent="0.25">
      <c r="A29" s="399"/>
      <c r="B29" s="400"/>
      <c r="C29" s="400"/>
      <c r="D29" s="400"/>
      <c r="E29" s="400"/>
      <c r="F29" s="400"/>
      <c r="G29" s="400"/>
      <c r="H29" s="400"/>
      <c r="I29" s="417"/>
      <c r="J29" s="392">
        <f t="shared" si="3"/>
        <v>0</v>
      </c>
      <c r="K29" s="400"/>
      <c r="L29" s="400"/>
      <c r="M29" s="400"/>
      <c r="N29" s="400"/>
      <c r="O29" s="400"/>
      <c r="P29" s="400"/>
      <c r="Q29" s="400"/>
      <c r="R29" s="400"/>
      <c r="S29" s="400"/>
      <c r="T29" s="417"/>
      <c r="U29" s="392">
        <f t="shared" si="1"/>
        <v>0</v>
      </c>
      <c r="V29" s="400"/>
      <c r="W29" s="400"/>
      <c r="X29" s="400"/>
      <c r="Y29" s="400"/>
    </row>
    <row r="30" spans="1:28" ht="12.75" hidden="1" customHeight="1" x14ac:dyDescent="0.25">
      <c r="A30" s="399"/>
      <c r="B30" s="400"/>
      <c r="C30" s="400"/>
      <c r="D30" s="400"/>
      <c r="E30" s="400"/>
      <c r="F30" s="400"/>
      <c r="G30" s="400"/>
      <c r="H30" s="400"/>
      <c r="I30" s="417"/>
      <c r="J30" s="392">
        <f t="shared" si="3"/>
        <v>0</v>
      </c>
      <c r="K30" s="400"/>
      <c r="L30" s="400"/>
      <c r="M30" s="400"/>
      <c r="N30" s="400"/>
      <c r="O30" s="400"/>
      <c r="P30" s="400"/>
      <c r="Q30" s="400"/>
      <c r="R30" s="400"/>
      <c r="S30" s="400"/>
      <c r="T30" s="417"/>
      <c r="U30" s="392">
        <f t="shared" si="1"/>
        <v>0</v>
      </c>
      <c r="V30" s="400"/>
      <c r="W30" s="400"/>
      <c r="X30" s="400"/>
      <c r="Y30" s="400"/>
    </row>
    <row r="31" spans="1:28" ht="12.75" hidden="1" customHeight="1" x14ac:dyDescent="0.25">
      <c r="A31" s="399"/>
      <c r="B31" s="400"/>
      <c r="C31" s="400"/>
      <c r="D31" s="400"/>
      <c r="E31" s="400"/>
      <c r="F31" s="400"/>
      <c r="G31" s="400"/>
      <c r="H31" s="400"/>
      <c r="I31" s="417"/>
      <c r="J31" s="392">
        <f t="shared" si="3"/>
        <v>0</v>
      </c>
      <c r="K31" s="400"/>
      <c r="L31" s="400"/>
      <c r="M31" s="400"/>
      <c r="N31" s="400"/>
      <c r="O31" s="400"/>
      <c r="P31" s="400"/>
      <c r="Q31" s="400"/>
      <c r="R31" s="400"/>
      <c r="S31" s="400"/>
      <c r="T31" s="417"/>
      <c r="U31" s="392">
        <f t="shared" si="1"/>
        <v>0</v>
      </c>
      <c r="V31" s="400"/>
      <c r="W31" s="400"/>
      <c r="X31" s="400"/>
      <c r="Y31" s="400"/>
    </row>
    <row r="32" spans="1:28" ht="12.75" hidden="1" customHeight="1" x14ac:dyDescent="0.25">
      <c r="A32" s="399"/>
      <c r="B32" s="400"/>
      <c r="C32" s="400"/>
      <c r="D32" s="400"/>
      <c r="E32" s="400"/>
      <c r="F32" s="400"/>
      <c r="G32" s="400"/>
      <c r="H32" s="400"/>
      <c r="I32" s="417"/>
      <c r="J32" s="392">
        <f t="shared" si="3"/>
        <v>0</v>
      </c>
      <c r="K32" s="400"/>
      <c r="L32" s="400"/>
      <c r="M32" s="400"/>
      <c r="N32" s="400"/>
      <c r="O32" s="400"/>
      <c r="P32" s="400"/>
      <c r="Q32" s="400"/>
      <c r="R32" s="400"/>
      <c r="S32" s="400"/>
      <c r="T32" s="417"/>
      <c r="U32" s="392">
        <f t="shared" si="1"/>
        <v>0</v>
      </c>
      <c r="V32" s="400"/>
      <c r="W32" s="400"/>
      <c r="X32" s="400"/>
      <c r="Y32" s="400"/>
    </row>
    <row r="33" spans="1:25" ht="12.75" hidden="1" customHeight="1" x14ac:dyDescent="0.25">
      <c r="A33" s="399"/>
      <c r="B33" s="400"/>
      <c r="C33" s="400"/>
      <c r="D33" s="400"/>
      <c r="E33" s="400"/>
      <c r="F33" s="400"/>
      <c r="G33" s="400"/>
      <c r="H33" s="400"/>
      <c r="I33" s="417"/>
      <c r="J33" s="392">
        <f t="shared" si="3"/>
        <v>0</v>
      </c>
      <c r="K33" s="400"/>
      <c r="L33" s="400"/>
      <c r="M33" s="400"/>
      <c r="N33" s="400"/>
      <c r="O33" s="400"/>
      <c r="P33" s="400"/>
      <c r="Q33" s="400"/>
      <c r="R33" s="400"/>
      <c r="S33" s="400"/>
      <c r="T33" s="417"/>
      <c r="U33" s="392">
        <f t="shared" si="1"/>
        <v>0</v>
      </c>
      <c r="V33" s="400"/>
      <c r="W33" s="400"/>
      <c r="X33" s="400"/>
      <c r="Y33" s="400"/>
    </row>
    <row r="34" spans="1:25" ht="12.75" hidden="1" customHeight="1" x14ac:dyDescent="0.25">
      <c r="A34" s="399"/>
      <c r="B34" s="400"/>
      <c r="C34" s="400"/>
      <c r="D34" s="400"/>
      <c r="E34" s="400"/>
      <c r="F34" s="400"/>
      <c r="G34" s="400"/>
      <c r="H34" s="400"/>
      <c r="I34" s="417"/>
      <c r="J34" s="392">
        <f t="shared" si="3"/>
        <v>0</v>
      </c>
      <c r="K34" s="400"/>
      <c r="L34" s="400"/>
      <c r="M34" s="400"/>
      <c r="N34" s="400"/>
      <c r="O34" s="400"/>
      <c r="P34" s="400"/>
      <c r="Q34" s="400"/>
      <c r="R34" s="400"/>
      <c r="S34" s="400"/>
      <c r="T34" s="417"/>
      <c r="U34" s="392">
        <f t="shared" si="1"/>
        <v>0</v>
      </c>
      <c r="V34" s="400"/>
      <c r="W34" s="400"/>
      <c r="X34" s="400"/>
      <c r="Y34" s="400"/>
    </row>
    <row r="35" spans="1:25" ht="12.75" hidden="1" customHeight="1" x14ac:dyDescent="0.25">
      <c r="A35" s="399"/>
      <c r="B35" s="400"/>
      <c r="C35" s="400"/>
      <c r="D35" s="400"/>
      <c r="E35" s="400"/>
      <c r="F35" s="400"/>
      <c r="G35" s="400"/>
      <c r="H35" s="400"/>
      <c r="I35" s="417"/>
      <c r="J35" s="392">
        <f t="shared" si="3"/>
        <v>0</v>
      </c>
      <c r="K35" s="400"/>
      <c r="L35" s="400"/>
      <c r="M35" s="400"/>
      <c r="N35" s="400"/>
      <c r="O35" s="400"/>
      <c r="P35" s="400"/>
      <c r="Q35" s="400"/>
      <c r="R35" s="400"/>
      <c r="S35" s="400"/>
      <c r="T35" s="417"/>
      <c r="U35" s="392">
        <f t="shared" si="1"/>
        <v>0</v>
      </c>
      <c r="V35" s="400"/>
      <c r="W35" s="400"/>
      <c r="X35" s="400"/>
      <c r="Y35" s="400"/>
    </row>
    <row r="36" spans="1:25" ht="12.75" hidden="1" customHeight="1" x14ac:dyDescent="0.25">
      <c r="A36" s="399"/>
      <c r="B36" s="400"/>
      <c r="C36" s="400"/>
      <c r="D36" s="400"/>
      <c r="E36" s="400"/>
      <c r="F36" s="400"/>
      <c r="G36" s="400"/>
      <c r="H36" s="400"/>
      <c r="I36" s="417"/>
      <c r="J36" s="392">
        <f t="shared" si="3"/>
        <v>0</v>
      </c>
      <c r="K36" s="400"/>
      <c r="L36" s="400"/>
      <c r="M36" s="400"/>
      <c r="N36" s="400"/>
      <c r="O36" s="400"/>
      <c r="P36" s="400"/>
      <c r="Q36" s="400"/>
      <c r="R36" s="400"/>
      <c r="S36" s="400"/>
      <c r="T36" s="417"/>
      <c r="U36" s="392">
        <f t="shared" si="1"/>
        <v>0</v>
      </c>
      <c r="V36" s="400"/>
      <c r="W36" s="400"/>
      <c r="X36" s="400"/>
      <c r="Y36" s="400"/>
    </row>
    <row r="37" spans="1:25" ht="12.75" hidden="1" customHeight="1" x14ac:dyDescent="0.25">
      <c r="A37" s="399"/>
      <c r="B37" s="400"/>
      <c r="C37" s="400"/>
      <c r="D37" s="400"/>
      <c r="E37" s="400"/>
      <c r="F37" s="400"/>
      <c r="G37" s="400"/>
      <c r="H37" s="400"/>
      <c r="I37" s="417"/>
      <c r="J37" s="392">
        <f t="shared" si="3"/>
        <v>0</v>
      </c>
      <c r="K37" s="400"/>
      <c r="L37" s="400"/>
      <c r="M37" s="400"/>
      <c r="N37" s="400"/>
      <c r="O37" s="400"/>
      <c r="P37" s="400"/>
      <c r="Q37" s="400"/>
      <c r="R37" s="400"/>
      <c r="S37" s="400"/>
      <c r="T37" s="417"/>
      <c r="U37" s="392">
        <f t="shared" si="1"/>
        <v>0</v>
      </c>
      <c r="V37" s="400"/>
      <c r="W37" s="400"/>
      <c r="X37" s="400"/>
      <c r="Y37" s="400"/>
    </row>
    <row r="38" spans="1:25" ht="12.75" hidden="1" customHeight="1" x14ac:dyDescent="0.25">
      <c r="A38" s="399"/>
      <c r="B38" s="400"/>
      <c r="C38" s="400"/>
      <c r="D38" s="400"/>
      <c r="E38" s="400"/>
      <c r="F38" s="400"/>
      <c r="G38" s="400"/>
      <c r="H38" s="400"/>
      <c r="I38" s="417"/>
      <c r="J38" s="392">
        <f t="shared" si="3"/>
        <v>0</v>
      </c>
      <c r="K38" s="400"/>
      <c r="L38" s="400"/>
      <c r="M38" s="400"/>
      <c r="N38" s="400"/>
      <c r="O38" s="400"/>
      <c r="P38" s="400"/>
      <c r="Q38" s="400"/>
      <c r="R38" s="400"/>
      <c r="S38" s="400"/>
      <c r="T38" s="417"/>
      <c r="U38" s="392">
        <f t="shared" si="1"/>
        <v>0</v>
      </c>
      <c r="V38" s="400"/>
      <c r="W38" s="400"/>
      <c r="X38" s="400"/>
      <c r="Y38" s="400"/>
    </row>
    <row r="39" spans="1:25" ht="12.75" hidden="1" customHeight="1" x14ac:dyDescent="0.25">
      <c r="A39" s="399"/>
      <c r="B39" s="400"/>
      <c r="C39" s="400"/>
      <c r="D39" s="400"/>
      <c r="E39" s="400"/>
      <c r="F39" s="400"/>
      <c r="G39" s="400"/>
      <c r="H39" s="400"/>
      <c r="I39" s="417"/>
      <c r="J39" s="392">
        <f t="shared" si="3"/>
        <v>0</v>
      </c>
      <c r="K39" s="400"/>
      <c r="L39" s="400"/>
      <c r="M39" s="400"/>
      <c r="N39" s="400"/>
      <c r="O39" s="400"/>
      <c r="P39" s="400"/>
      <c r="Q39" s="400"/>
      <c r="R39" s="400"/>
      <c r="S39" s="400"/>
      <c r="T39" s="417"/>
      <c r="U39" s="392">
        <f t="shared" si="1"/>
        <v>0</v>
      </c>
      <c r="V39" s="400"/>
      <c r="W39" s="400"/>
      <c r="X39" s="400"/>
      <c r="Y39" s="400"/>
    </row>
    <row r="40" spans="1:25" ht="12.75" hidden="1" customHeight="1" x14ac:dyDescent="0.25">
      <c r="A40" s="399"/>
      <c r="B40" s="400"/>
      <c r="C40" s="400"/>
      <c r="D40" s="400"/>
      <c r="E40" s="400"/>
      <c r="F40" s="400"/>
      <c r="G40" s="400"/>
      <c r="H40" s="400"/>
      <c r="I40" s="417"/>
      <c r="J40" s="392">
        <f t="shared" ref="J40:J54" si="4">E40-D40</f>
        <v>0</v>
      </c>
      <c r="K40" s="400"/>
      <c r="L40" s="400"/>
      <c r="M40" s="400"/>
      <c r="N40" s="400"/>
      <c r="O40" s="400"/>
      <c r="P40" s="400"/>
      <c r="Q40" s="400"/>
      <c r="R40" s="400"/>
      <c r="S40" s="400"/>
      <c r="T40" s="417"/>
      <c r="U40" s="392">
        <f t="shared" si="1"/>
        <v>0</v>
      </c>
      <c r="V40" s="400"/>
      <c r="W40" s="400"/>
      <c r="X40" s="400"/>
      <c r="Y40" s="400"/>
    </row>
    <row r="41" spans="1:25" ht="12.75" hidden="1" customHeight="1" x14ac:dyDescent="0.25">
      <c r="A41" s="399"/>
      <c r="B41" s="400"/>
      <c r="C41" s="400"/>
      <c r="D41" s="400"/>
      <c r="E41" s="400"/>
      <c r="F41" s="400"/>
      <c r="G41" s="400"/>
      <c r="H41" s="400"/>
      <c r="I41" s="417"/>
      <c r="J41" s="392">
        <f t="shared" si="4"/>
        <v>0</v>
      </c>
      <c r="K41" s="400"/>
      <c r="L41" s="400"/>
      <c r="M41" s="400"/>
      <c r="N41" s="400"/>
      <c r="O41" s="400"/>
      <c r="P41" s="400"/>
      <c r="Q41" s="400"/>
      <c r="R41" s="400"/>
      <c r="S41" s="400"/>
      <c r="T41" s="417"/>
      <c r="U41" s="392">
        <f t="shared" si="1"/>
        <v>0</v>
      </c>
      <c r="V41" s="400"/>
      <c r="W41" s="400"/>
      <c r="X41" s="400"/>
      <c r="Y41" s="400"/>
    </row>
    <row r="42" spans="1:25" ht="12.75" hidden="1" customHeight="1" x14ac:dyDescent="0.25">
      <c r="A42" s="399"/>
      <c r="B42" s="400"/>
      <c r="C42" s="400"/>
      <c r="D42" s="400"/>
      <c r="E42" s="400"/>
      <c r="F42" s="400"/>
      <c r="G42" s="400"/>
      <c r="H42" s="400"/>
      <c r="I42" s="417"/>
      <c r="J42" s="392">
        <f t="shared" si="4"/>
        <v>0</v>
      </c>
      <c r="K42" s="400"/>
      <c r="L42" s="400"/>
      <c r="M42" s="400"/>
      <c r="N42" s="400"/>
      <c r="O42" s="400"/>
      <c r="P42" s="400"/>
      <c r="Q42" s="400"/>
      <c r="R42" s="400"/>
      <c r="S42" s="400"/>
      <c r="T42" s="417"/>
      <c r="U42" s="392">
        <f t="shared" si="1"/>
        <v>0</v>
      </c>
      <c r="V42" s="400"/>
      <c r="W42" s="400"/>
      <c r="X42" s="400"/>
      <c r="Y42" s="400"/>
    </row>
    <row r="43" spans="1:25" ht="12.75" hidden="1" customHeight="1" x14ac:dyDescent="0.25">
      <c r="A43" s="399"/>
      <c r="B43" s="400"/>
      <c r="C43" s="400"/>
      <c r="D43" s="400"/>
      <c r="E43" s="400"/>
      <c r="F43" s="400"/>
      <c r="G43" s="400"/>
      <c r="H43" s="400"/>
      <c r="I43" s="417"/>
      <c r="J43" s="392">
        <f t="shared" si="4"/>
        <v>0</v>
      </c>
      <c r="K43" s="400"/>
      <c r="L43" s="400"/>
      <c r="M43" s="400"/>
      <c r="N43" s="400"/>
      <c r="O43" s="400"/>
      <c r="P43" s="400"/>
      <c r="Q43" s="400"/>
      <c r="R43" s="400"/>
      <c r="S43" s="400"/>
      <c r="T43" s="417"/>
      <c r="U43" s="392">
        <f t="shared" si="1"/>
        <v>0</v>
      </c>
      <c r="V43" s="400"/>
      <c r="W43" s="400"/>
      <c r="X43" s="400"/>
      <c r="Y43" s="400"/>
    </row>
    <row r="44" spans="1:25" ht="12.75" hidden="1" customHeight="1" x14ac:dyDescent="0.25">
      <c r="A44" s="399"/>
      <c r="B44" s="400"/>
      <c r="C44" s="400"/>
      <c r="D44" s="400"/>
      <c r="E44" s="400"/>
      <c r="F44" s="400"/>
      <c r="G44" s="400"/>
      <c r="H44" s="400"/>
      <c r="I44" s="417"/>
      <c r="J44" s="392">
        <f t="shared" si="4"/>
        <v>0</v>
      </c>
      <c r="K44" s="400"/>
      <c r="L44" s="400"/>
      <c r="M44" s="400"/>
      <c r="N44" s="400"/>
      <c r="O44" s="400"/>
      <c r="P44" s="400"/>
      <c r="Q44" s="400"/>
      <c r="R44" s="400"/>
      <c r="S44" s="400"/>
      <c r="T44" s="417"/>
      <c r="U44" s="392">
        <f t="shared" si="1"/>
        <v>0</v>
      </c>
      <c r="V44" s="400"/>
      <c r="W44" s="400"/>
      <c r="X44" s="400"/>
      <c r="Y44" s="400"/>
    </row>
    <row r="45" spans="1:25" ht="12.75" hidden="1" customHeight="1" x14ac:dyDescent="0.25">
      <c r="A45" s="399"/>
      <c r="B45" s="400"/>
      <c r="C45" s="400"/>
      <c r="D45" s="400"/>
      <c r="E45" s="400"/>
      <c r="F45" s="400"/>
      <c r="G45" s="400"/>
      <c r="H45" s="400"/>
      <c r="I45" s="417"/>
      <c r="J45" s="392">
        <f t="shared" si="4"/>
        <v>0</v>
      </c>
      <c r="K45" s="400"/>
      <c r="L45" s="400"/>
      <c r="M45" s="400"/>
      <c r="N45" s="400"/>
      <c r="O45" s="400"/>
      <c r="P45" s="400"/>
      <c r="Q45" s="400"/>
      <c r="R45" s="400"/>
      <c r="S45" s="400"/>
      <c r="T45" s="417"/>
      <c r="U45" s="392">
        <f t="shared" si="1"/>
        <v>0</v>
      </c>
      <c r="V45" s="400"/>
      <c r="W45" s="400"/>
      <c r="X45" s="400"/>
      <c r="Y45" s="400"/>
    </row>
    <row r="46" spans="1:25" ht="12.75" hidden="1" customHeight="1" x14ac:dyDescent="0.25">
      <c r="A46" s="399"/>
      <c r="B46" s="400"/>
      <c r="C46" s="400"/>
      <c r="D46" s="400"/>
      <c r="E46" s="400"/>
      <c r="F46" s="400"/>
      <c r="G46" s="400"/>
      <c r="H46" s="400"/>
      <c r="I46" s="417"/>
      <c r="J46" s="392">
        <f t="shared" si="4"/>
        <v>0</v>
      </c>
      <c r="K46" s="400"/>
      <c r="L46" s="400"/>
      <c r="M46" s="400"/>
      <c r="N46" s="400"/>
      <c r="O46" s="400"/>
      <c r="P46" s="400"/>
      <c r="Q46" s="400"/>
      <c r="R46" s="400"/>
      <c r="S46" s="400"/>
      <c r="T46" s="417"/>
      <c r="U46" s="392">
        <f t="shared" si="1"/>
        <v>0</v>
      </c>
      <c r="V46" s="400"/>
      <c r="W46" s="400"/>
      <c r="X46" s="400"/>
      <c r="Y46" s="400"/>
    </row>
    <row r="47" spans="1:25" ht="12.75" hidden="1" customHeight="1" x14ac:dyDescent="0.25">
      <c r="A47" s="399"/>
      <c r="B47" s="400"/>
      <c r="C47" s="400"/>
      <c r="D47" s="400"/>
      <c r="E47" s="400"/>
      <c r="F47" s="400"/>
      <c r="G47" s="400"/>
      <c r="H47" s="400"/>
      <c r="I47" s="417"/>
      <c r="J47" s="392">
        <f t="shared" si="4"/>
        <v>0</v>
      </c>
      <c r="K47" s="400"/>
      <c r="L47" s="400"/>
      <c r="M47" s="400"/>
      <c r="N47" s="400"/>
      <c r="O47" s="400"/>
      <c r="P47" s="400"/>
      <c r="Q47" s="400"/>
      <c r="R47" s="400"/>
      <c r="S47" s="400"/>
      <c r="T47" s="417"/>
      <c r="U47" s="392">
        <f t="shared" si="1"/>
        <v>0</v>
      </c>
      <c r="V47" s="400"/>
      <c r="W47" s="400"/>
      <c r="X47" s="400"/>
      <c r="Y47" s="400"/>
    </row>
    <row r="48" spans="1:25" ht="12.75" hidden="1" customHeight="1" x14ac:dyDescent="0.25">
      <c r="A48" s="399"/>
      <c r="B48" s="400"/>
      <c r="C48" s="400"/>
      <c r="D48" s="400"/>
      <c r="E48" s="400"/>
      <c r="F48" s="400"/>
      <c r="G48" s="400"/>
      <c r="H48" s="400"/>
      <c r="I48" s="417"/>
      <c r="J48" s="392">
        <f t="shared" si="4"/>
        <v>0</v>
      </c>
      <c r="K48" s="400"/>
      <c r="L48" s="400"/>
      <c r="M48" s="400"/>
      <c r="N48" s="400"/>
      <c r="O48" s="400"/>
      <c r="P48" s="400"/>
      <c r="Q48" s="400"/>
      <c r="R48" s="400"/>
      <c r="S48" s="400"/>
      <c r="T48" s="417"/>
      <c r="U48" s="392">
        <f t="shared" si="1"/>
        <v>0</v>
      </c>
      <c r="V48" s="400"/>
      <c r="W48" s="400"/>
      <c r="X48" s="400"/>
      <c r="Y48" s="400"/>
    </row>
    <row r="49" spans="1:25" ht="12.75" hidden="1" customHeight="1" x14ac:dyDescent="0.25">
      <c r="A49" s="399"/>
      <c r="B49" s="400"/>
      <c r="C49" s="400"/>
      <c r="D49" s="400"/>
      <c r="E49" s="400"/>
      <c r="F49" s="400"/>
      <c r="G49" s="400"/>
      <c r="H49" s="400"/>
      <c r="I49" s="417"/>
      <c r="J49" s="392">
        <f t="shared" si="4"/>
        <v>0</v>
      </c>
      <c r="K49" s="400"/>
      <c r="L49" s="400"/>
      <c r="M49" s="400"/>
      <c r="N49" s="400"/>
      <c r="O49" s="400"/>
      <c r="P49" s="400"/>
      <c r="Q49" s="400"/>
      <c r="R49" s="400"/>
      <c r="S49" s="400"/>
      <c r="T49" s="417"/>
      <c r="U49" s="392">
        <f t="shared" si="1"/>
        <v>0</v>
      </c>
      <c r="V49" s="400"/>
      <c r="W49" s="400"/>
      <c r="X49" s="400"/>
      <c r="Y49" s="400"/>
    </row>
    <row r="50" spans="1:25" ht="12.75" hidden="1" customHeight="1" x14ac:dyDescent="0.25">
      <c r="A50" s="399"/>
      <c r="B50" s="400"/>
      <c r="C50" s="400"/>
      <c r="D50" s="400"/>
      <c r="E50" s="400"/>
      <c r="F50" s="400"/>
      <c r="G50" s="400"/>
      <c r="H50" s="400"/>
      <c r="I50" s="417"/>
      <c r="J50" s="392">
        <f t="shared" si="4"/>
        <v>0</v>
      </c>
      <c r="K50" s="400"/>
      <c r="L50" s="400"/>
      <c r="M50" s="400"/>
      <c r="N50" s="400"/>
      <c r="O50" s="400"/>
      <c r="P50" s="400"/>
      <c r="Q50" s="400"/>
      <c r="R50" s="400"/>
      <c r="S50" s="400"/>
      <c r="T50" s="417"/>
      <c r="U50" s="392">
        <f t="shared" si="1"/>
        <v>0</v>
      </c>
      <c r="V50" s="400"/>
      <c r="W50" s="400"/>
      <c r="X50" s="400"/>
      <c r="Y50" s="400"/>
    </row>
    <row r="51" spans="1:25" ht="12.75" hidden="1" customHeight="1" x14ac:dyDescent="0.25">
      <c r="A51" s="399"/>
      <c r="B51" s="400"/>
      <c r="C51" s="400"/>
      <c r="D51" s="400"/>
      <c r="E51" s="400"/>
      <c r="F51" s="400"/>
      <c r="G51" s="400"/>
      <c r="H51" s="400"/>
      <c r="I51" s="417"/>
      <c r="J51" s="392">
        <f t="shared" si="4"/>
        <v>0</v>
      </c>
      <c r="K51" s="400"/>
      <c r="L51" s="400"/>
      <c r="M51" s="400"/>
      <c r="N51" s="400"/>
      <c r="O51" s="400"/>
      <c r="P51" s="400"/>
      <c r="Q51" s="400"/>
      <c r="R51" s="400"/>
      <c r="S51" s="400"/>
      <c r="T51" s="417"/>
      <c r="U51" s="392">
        <f t="shared" si="1"/>
        <v>0</v>
      </c>
      <c r="V51" s="400"/>
      <c r="W51" s="400"/>
      <c r="X51" s="400"/>
      <c r="Y51" s="400"/>
    </row>
    <row r="52" spans="1:25" ht="12.75" hidden="1" customHeight="1" x14ac:dyDescent="0.25">
      <c r="A52" s="399"/>
      <c r="B52" s="400"/>
      <c r="C52" s="400"/>
      <c r="D52" s="400"/>
      <c r="E52" s="400"/>
      <c r="F52" s="400"/>
      <c r="G52" s="400"/>
      <c r="H52" s="400"/>
      <c r="I52" s="417"/>
      <c r="J52" s="392">
        <f t="shared" si="4"/>
        <v>0</v>
      </c>
      <c r="K52" s="400"/>
      <c r="L52" s="400"/>
      <c r="M52" s="400"/>
      <c r="N52" s="400"/>
      <c r="O52" s="400"/>
      <c r="P52" s="400"/>
      <c r="Q52" s="400"/>
      <c r="R52" s="400"/>
      <c r="S52" s="400"/>
      <c r="T52" s="417"/>
      <c r="U52" s="392">
        <f t="shared" si="1"/>
        <v>0</v>
      </c>
      <c r="V52" s="400"/>
      <c r="W52" s="400"/>
      <c r="X52" s="400"/>
      <c r="Y52" s="400"/>
    </row>
    <row r="53" spans="1:25" ht="12.75" hidden="1" customHeight="1" x14ac:dyDescent="0.25">
      <c r="A53" s="399"/>
      <c r="B53" s="400"/>
      <c r="C53" s="400"/>
      <c r="D53" s="400"/>
      <c r="E53" s="400"/>
      <c r="F53" s="400"/>
      <c r="G53" s="400"/>
      <c r="H53" s="400"/>
      <c r="I53" s="417"/>
      <c r="J53" s="392">
        <f t="shared" si="4"/>
        <v>0</v>
      </c>
      <c r="K53" s="400"/>
      <c r="L53" s="400"/>
      <c r="M53" s="400"/>
      <c r="N53" s="400"/>
      <c r="O53" s="400"/>
      <c r="P53" s="400"/>
      <c r="Q53" s="400"/>
      <c r="R53" s="400"/>
      <c r="S53" s="400"/>
      <c r="T53" s="417"/>
      <c r="U53" s="392">
        <f t="shared" si="1"/>
        <v>0</v>
      </c>
      <c r="V53" s="400"/>
      <c r="W53" s="400"/>
      <c r="X53" s="400"/>
      <c r="Y53" s="400"/>
    </row>
    <row r="54" spans="1:25" ht="12.75" hidden="1" customHeight="1" x14ac:dyDescent="0.25">
      <c r="A54" s="399"/>
      <c r="B54" s="400"/>
      <c r="C54" s="400"/>
      <c r="D54" s="400"/>
      <c r="E54" s="400"/>
      <c r="F54" s="400"/>
      <c r="G54" s="400"/>
      <c r="H54" s="400"/>
      <c r="I54" s="417"/>
      <c r="J54" s="392">
        <f t="shared" si="4"/>
        <v>0</v>
      </c>
      <c r="K54" s="400"/>
      <c r="L54" s="400"/>
      <c r="M54" s="400"/>
      <c r="N54" s="400"/>
      <c r="O54" s="400"/>
      <c r="P54" s="400"/>
      <c r="Q54" s="400"/>
      <c r="R54" s="400"/>
      <c r="S54" s="400"/>
      <c r="T54" s="417"/>
      <c r="U54" s="392">
        <f t="shared" si="1"/>
        <v>0</v>
      </c>
      <c r="V54" s="400"/>
      <c r="W54" s="400"/>
      <c r="X54" s="400"/>
      <c r="Y54" s="400"/>
    </row>
    <row r="55" spans="1:25" ht="18.75" customHeight="1" x14ac:dyDescent="0.25">
      <c r="A55" s="418" t="s">
        <v>50</v>
      </c>
      <c r="C55" s="419" t="s">
        <v>115</v>
      </c>
      <c r="D55" s="370"/>
      <c r="E55" s="370"/>
      <c r="F55" s="370"/>
      <c r="G55" s="370"/>
      <c r="H55" s="370"/>
      <c r="I55" s="370"/>
      <c r="J55" s="370"/>
      <c r="K55" s="420"/>
      <c r="L55" s="420"/>
      <c r="M55" s="420"/>
      <c r="N55" s="370"/>
      <c r="O55" s="370"/>
      <c r="P55" s="370"/>
      <c r="Q55" s="370"/>
      <c r="R55" s="370"/>
      <c r="S55" s="370"/>
      <c r="T55" s="370"/>
      <c r="U55" s="370"/>
      <c r="V55" s="420"/>
      <c r="W55" s="420"/>
      <c r="X55" s="420"/>
      <c r="Y55" s="420"/>
    </row>
    <row r="56" spans="1:25" ht="18.75" customHeight="1" x14ac:dyDescent="0.25">
      <c r="A56" s="418" t="s">
        <v>116</v>
      </c>
      <c r="C56" s="370" t="s">
        <v>117</v>
      </c>
      <c r="K56" s="370"/>
      <c r="L56" s="370"/>
      <c r="M56" s="370"/>
      <c r="V56" s="370"/>
      <c r="W56" s="370"/>
      <c r="X56" s="370"/>
      <c r="Y56" s="370"/>
    </row>
    <row r="57" spans="1:25" ht="18.75" customHeight="1" x14ac:dyDescent="0.25">
      <c r="A57" s="418" t="s">
        <v>114</v>
      </c>
      <c r="C57" s="370" t="s">
        <v>118</v>
      </c>
      <c r="K57" s="370"/>
      <c r="L57" s="370"/>
      <c r="M57" s="370"/>
      <c r="V57" s="370"/>
      <c r="W57" s="370"/>
      <c r="X57" s="370"/>
      <c r="Y57" s="370"/>
    </row>
    <row r="58" spans="1:25" ht="18.75" customHeight="1" x14ac:dyDescent="0.25">
      <c r="A58" s="418" t="s">
        <v>113</v>
      </c>
      <c r="C58" s="370" t="s">
        <v>194</v>
      </c>
      <c r="K58" s="370"/>
      <c r="L58" s="370"/>
      <c r="M58" s="370"/>
      <c r="V58" s="370"/>
      <c r="W58" s="370"/>
      <c r="X58" s="370"/>
      <c r="Y58" s="370"/>
    </row>
    <row r="59" spans="1:25" ht="3.75" customHeight="1" x14ac:dyDescent="0.25">
      <c r="A59" s="418"/>
      <c r="C59" s="370"/>
      <c r="K59" s="370"/>
      <c r="L59" s="370"/>
      <c r="M59" s="370"/>
      <c r="V59" s="370"/>
      <c r="W59" s="370"/>
      <c r="X59" s="370"/>
      <c r="Y59" s="370"/>
    </row>
    <row r="60" spans="1:25" ht="18.75" customHeight="1" x14ac:dyDescent="0.25">
      <c r="A60" s="398"/>
      <c r="C60" s="421" t="s">
        <v>227</v>
      </c>
    </row>
    <row r="61" spans="1:25" ht="19.5" customHeight="1" x14ac:dyDescent="0.25">
      <c r="A61" s="370"/>
      <c r="D61" s="421"/>
      <c r="N61" s="421"/>
    </row>
    <row r="62" spans="1:25" ht="18.75" customHeight="1" x14ac:dyDescent="0.25"/>
    <row r="63" spans="1:25" x14ac:dyDescent="0.25">
      <c r="A63" s="423"/>
    </row>
  </sheetData>
  <mergeCells count="17">
    <mergeCell ref="A1:U1"/>
    <mergeCell ref="A4:A6"/>
    <mergeCell ref="B4:B6"/>
    <mergeCell ref="C4:C6"/>
    <mergeCell ref="D4:G4"/>
    <mergeCell ref="J4:J6"/>
    <mergeCell ref="K4:K6"/>
    <mergeCell ref="L4:L6"/>
    <mergeCell ref="M4:M6"/>
    <mergeCell ref="N4:R4"/>
    <mergeCell ref="U4:U6"/>
    <mergeCell ref="V4:V6"/>
    <mergeCell ref="W4:W6"/>
    <mergeCell ref="X4:X6"/>
    <mergeCell ref="Y4:Y6"/>
    <mergeCell ref="D5:G5"/>
    <mergeCell ref="N5:R5"/>
  </mergeCells>
  <printOptions horizontalCentered="1"/>
  <pageMargins left="0.7" right="0.2" top="0.5" bottom="0" header="0.3" footer="0.3"/>
  <pageSetup paperSize="9" orientation="landscape"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92"/>
  <sheetViews>
    <sheetView zoomScaleNormal="100" workbookViewId="0">
      <pane ySplit="6" topLeftCell="A16" activePane="bottomLeft" state="frozen"/>
      <selection activeCell="P4" sqref="P4:U6"/>
      <selection pane="bottomLeft" activeCell="P4" sqref="P4:U6"/>
    </sheetView>
  </sheetViews>
  <sheetFormatPr defaultColWidth="9.28515625" defaultRowHeight="16.5" x14ac:dyDescent="0.25"/>
  <cols>
    <col min="1" max="1" width="6.5703125" style="2" customWidth="1"/>
    <col min="2" max="2" width="7.85546875" style="1" hidden="1" customWidth="1"/>
    <col min="3" max="3" width="16.5703125" style="1" customWidth="1"/>
    <col min="4" max="4" width="9.85546875" style="17" customWidth="1"/>
    <col min="5" max="5" width="7.7109375" style="17" hidden="1" customWidth="1"/>
    <col min="6" max="6" width="9.85546875" style="17" customWidth="1"/>
    <col min="7" max="7" width="7.7109375" style="17" hidden="1" customWidth="1"/>
    <col min="8" max="8" width="7.7109375" style="1" hidden="1" customWidth="1"/>
    <col min="9" max="9" width="9.85546875" style="17" customWidth="1"/>
    <col min="10" max="11" width="7.7109375" style="17" hidden="1" customWidth="1"/>
    <col min="12" max="12" width="9.85546875" style="17" customWidth="1"/>
    <col min="13" max="13" width="7.7109375" style="1" hidden="1" customWidth="1"/>
    <col min="14" max="14" width="7.7109375" style="17" hidden="1" customWidth="1"/>
    <col min="15" max="15" width="9.85546875" style="1" customWidth="1"/>
    <col min="16" max="18" width="9.85546875" style="17" customWidth="1"/>
    <col min="19" max="19" width="8.85546875" style="17" customWidth="1"/>
    <col min="20" max="20" width="8.85546875" style="1" customWidth="1"/>
    <col min="21" max="21" width="8.85546875" style="17" customWidth="1"/>
    <col min="22" max="24" width="7" style="17" hidden="1" customWidth="1"/>
    <col min="25" max="25" width="7" style="1" hidden="1" customWidth="1"/>
    <col min="26" max="26" width="7" style="17" hidden="1" customWidth="1"/>
    <col min="27" max="27" width="7" style="1" hidden="1" customWidth="1"/>
    <col min="28" max="28" width="7.140625" style="1" hidden="1" customWidth="1"/>
    <col min="29" max="16384" width="9.28515625" style="1"/>
  </cols>
  <sheetData>
    <row r="1" spans="1:32" ht="27" customHeight="1" x14ac:dyDescent="0.25">
      <c r="A1" s="49" t="s">
        <v>99</v>
      </c>
      <c r="B1" s="49"/>
      <c r="C1" s="49"/>
      <c r="D1" s="49"/>
      <c r="E1" s="49"/>
      <c r="F1" s="49"/>
      <c r="G1" s="49"/>
      <c r="H1" s="49"/>
      <c r="I1" s="49"/>
      <c r="J1" s="49"/>
      <c r="K1" s="49"/>
      <c r="L1" s="49"/>
      <c r="M1" s="49"/>
      <c r="N1" s="49"/>
      <c r="O1" s="49"/>
      <c r="P1" s="49"/>
      <c r="Q1" s="49"/>
      <c r="R1" s="49"/>
      <c r="S1" s="1"/>
      <c r="U1" s="1"/>
      <c r="V1" s="1"/>
      <c r="W1" s="1"/>
      <c r="X1" s="1"/>
      <c r="Z1" s="1"/>
    </row>
    <row r="2" spans="1:32" ht="9.75" customHeight="1" x14ac:dyDescent="0.25">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row>
    <row r="3" spans="1:32" ht="22.5" customHeight="1" x14ac:dyDescent="0.25">
      <c r="B3" s="79"/>
      <c r="C3" s="79"/>
      <c r="E3" s="18"/>
      <c r="F3" s="18"/>
      <c r="G3" s="18"/>
      <c r="I3" s="298"/>
      <c r="J3" s="18"/>
      <c r="K3" s="18"/>
      <c r="N3" s="18"/>
      <c r="O3" s="19"/>
      <c r="Q3" s="18"/>
      <c r="R3" s="19" t="s">
        <v>100</v>
      </c>
      <c r="S3" s="18"/>
      <c r="U3" s="298"/>
      <c r="V3" s="18"/>
      <c r="W3" s="18"/>
      <c r="Z3" s="18"/>
    </row>
    <row r="4" spans="1:32" s="3" customFormat="1" ht="23.25" customHeight="1" x14ac:dyDescent="0.25">
      <c r="A4" s="763" t="s">
        <v>1</v>
      </c>
      <c r="B4" s="763" t="s">
        <v>53</v>
      </c>
      <c r="C4" s="763" t="s">
        <v>3</v>
      </c>
      <c r="D4" s="772" t="s">
        <v>4</v>
      </c>
      <c r="E4" s="773"/>
      <c r="F4" s="773"/>
      <c r="G4" s="773"/>
      <c r="H4" s="773"/>
      <c r="I4" s="773"/>
      <c r="J4" s="773"/>
      <c r="K4" s="773"/>
      <c r="L4" s="773"/>
      <c r="M4" s="773"/>
      <c r="N4" s="773"/>
      <c r="O4" s="774"/>
      <c r="P4" s="776" t="s">
        <v>5</v>
      </c>
      <c r="Q4" s="777"/>
      <c r="R4" s="777"/>
      <c r="S4" s="777"/>
      <c r="T4" s="777"/>
      <c r="U4" s="778"/>
      <c r="V4" s="60"/>
      <c r="W4" s="60"/>
      <c r="X4" s="60"/>
      <c r="Y4" s="60"/>
      <c r="Z4" s="60"/>
      <c r="AA4" s="61"/>
      <c r="AB4" s="763" t="s">
        <v>6</v>
      </c>
    </row>
    <row r="5" spans="1:32" s="3" customFormat="1" ht="23.25" customHeight="1" x14ac:dyDescent="0.25">
      <c r="A5" s="771"/>
      <c r="B5" s="771"/>
      <c r="C5" s="771"/>
      <c r="D5" s="772" t="s">
        <v>72</v>
      </c>
      <c r="E5" s="773"/>
      <c r="F5" s="773"/>
      <c r="G5" s="773"/>
      <c r="H5" s="773"/>
      <c r="I5" s="773"/>
      <c r="J5" s="773"/>
      <c r="K5" s="773"/>
      <c r="L5" s="773"/>
      <c r="M5" s="773"/>
      <c r="N5" s="773"/>
      <c r="O5" s="774"/>
      <c r="P5" s="776" t="s">
        <v>72</v>
      </c>
      <c r="Q5" s="777"/>
      <c r="R5" s="777"/>
      <c r="S5" s="777"/>
      <c r="T5" s="777"/>
      <c r="U5" s="778"/>
      <c r="V5" s="60"/>
      <c r="W5" s="60"/>
      <c r="X5" s="60"/>
      <c r="Y5" s="60"/>
      <c r="Z5" s="60"/>
      <c r="AA5" s="61"/>
      <c r="AB5" s="771"/>
      <c r="AF5" s="8"/>
    </row>
    <row r="6" spans="1:32" s="3" customFormat="1" ht="23.25" customHeight="1" x14ac:dyDescent="0.25">
      <c r="A6" s="764"/>
      <c r="B6" s="764"/>
      <c r="C6" s="764"/>
      <c r="D6" s="22">
        <v>1</v>
      </c>
      <c r="E6" s="22">
        <v>2</v>
      </c>
      <c r="F6" s="22">
        <v>3</v>
      </c>
      <c r="G6" s="22">
        <v>4</v>
      </c>
      <c r="H6" s="22">
        <v>5</v>
      </c>
      <c r="I6" s="20">
        <v>6</v>
      </c>
      <c r="J6" s="22">
        <v>7</v>
      </c>
      <c r="K6" s="22">
        <v>8</v>
      </c>
      <c r="L6" s="20">
        <v>9</v>
      </c>
      <c r="M6" s="21">
        <v>10</v>
      </c>
      <c r="N6" s="22">
        <v>11</v>
      </c>
      <c r="O6" s="20">
        <v>12</v>
      </c>
      <c r="P6" s="22">
        <v>1</v>
      </c>
      <c r="Q6" s="22">
        <v>2</v>
      </c>
      <c r="R6" s="20">
        <v>3</v>
      </c>
      <c r="S6" s="21">
        <v>4</v>
      </c>
      <c r="T6" s="22">
        <v>5</v>
      </c>
      <c r="U6" s="20">
        <v>6</v>
      </c>
      <c r="V6" s="21">
        <v>7</v>
      </c>
      <c r="W6" s="22">
        <v>8</v>
      </c>
      <c r="X6" s="20">
        <v>9</v>
      </c>
      <c r="Y6" s="21">
        <v>10</v>
      </c>
      <c r="Z6" s="22">
        <v>11</v>
      </c>
      <c r="AA6" s="20">
        <v>12</v>
      </c>
      <c r="AB6" s="764"/>
    </row>
    <row r="7" spans="1:32" s="5" customFormat="1" ht="23.25" customHeight="1" x14ac:dyDescent="0.25">
      <c r="A7" s="130" t="s">
        <v>15</v>
      </c>
      <c r="B7" s="130" t="s">
        <v>16</v>
      </c>
      <c r="C7" s="130" t="s">
        <v>16</v>
      </c>
      <c r="D7" s="130" t="s">
        <v>146</v>
      </c>
      <c r="E7" s="272"/>
      <c r="F7" s="130" t="s">
        <v>147</v>
      </c>
      <c r="G7" s="272"/>
      <c r="H7" s="272"/>
      <c r="I7" s="130" t="s">
        <v>148</v>
      </c>
      <c r="J7" s="272"/>
      <c r="K7" s="272"/>
      <c r="L7" s="130" t="s">
        <v>150</v>
      </c>
      <c r="M7" s="272"/>
      <c r="N7" s="272"/>
      <c r="O7" s="130" t="s">
        <v>149</v>
      </c>
      <c r="P7" s="130" t="s">
        <v>151</v>
      </c>
      <c r="Q7" s="130" t="s">
        <v>152</v>
      </c>
      <c r="R7" s="130" t="s">
        <v>153</v>
      </c>
      <c r="S7" s="141" t="s">
        <v>154</v>
      </c>
      <c r="T7" s="141" t="s">
        <v>155</v>
      </c>
      <c r="U7" s="141" t="s">
        <v>156</v>
      </c>
      <c r="V7" s="299"/>
      <c r="W7" s="272"/>
      <c r="X7" s="272"/>
      <c r="Y7" s="272"/>
      <c r="Z7" s="272"/>
      <c r="AA7" s="272"/>
      <c r="AB7" s="272"/>
    </row>
    <row r="8" spans="1:32" ht="23.25" customHeight="1" x14ac:dyDescent="0.25">
      <c r="A8" s="300">
        <v>1</v>
      </c>
      <c r="B8" s="301" t="s">
        <v>19</v>
      </c>
      <c r="C8" s="302" t="s">
        <v>20</v>
      </c>
      <c r="D8" s="23">
        <v>71.099999999999994</v>
      </c>
      <c r="E8" s="23">
        <v>64.7</v>
      </c>
      <c r="F8" s="23">
        <v>57</v>
      </c>
      <c r="G8" s="23">
        <v>52.2</v>
      </c>
      <c r="H8" s="23">
        <v>52.2</v>
      </c>
      <c r="I8" s="23">
        <v>60.7</v>
      </c>
      <c r="J8" s="23">
        <v>61.7</v>
      </c>
      <c r="K8" s="23">
        <v>58.2</v>
      </c>
      <c r="L8" s="23">
        <v>55.1</v>
      </c>
      <c r="M8" s="23">
        <v>53.6</v>
      </c>
      <c r="N8" s="23">
        <v>51</v>
      </c>
      <c r="O8" s="23">
        <v>52.9</v>
      </c>
      <c r="P8" s="23">
        <v>56.4</v>
      </c>
      <c r="Q8" s="23">
        <v>56.6</v>
      </c>
      <c r="R8" s="23">
        <v>53.3</v>
      </c>
      <c r="S8" s="119"/>
      <c r="T8" s="23"/>
      <c r="U8" s="23"/>
      <c r="V8" s="119"/>
      <c r="W8" s="23"/>
      <c r="X8" s="23"/>
      <c r="Y8" s="23"/>
      <c r="Z8" s="23"/>
      <c r="AA8" s="23"/>
      <c r="AB8" s="24"/>
    </row>
    <row r="9" spans="1:32" ht="23.25" customHeight="1" x14ac:dyDescent="0.25">
      <c r="A9" s="303">
        <v>2</v>
      </c>
      <c r="B9" s="285" t="s">
        <v>21</v>
      </c>
      <c r="C9" s="276" t="s">
        <v>22</v>
      </c>
      <c r="D9" s="25">
        <v>-22</v>
      </c>
      <c r="E9" s="25">
        <v>-20</v>
      </c>
      <c r="F9" s="25">
        <v>-19</v>
      </c>
      <c r="G9" s="25">
        <v>-23</v>
      </c>
      <c r="H9" s="25">
        <v>-20</v>
      </c>
      <c r="I9" s="25">
        <v>-18</v>
      </c>
      <c r="J9" s="25">
        <v>-19</v>
      </c>
      <c r="K9" s="25">
        <v>-17</v>
      </c>
      <c r="L9" s="25">
        <v>-19</v>
      </c>
      <c r="M9" s="25">
        <v>-17</v>
      </c>
      <c r="N9" s="25">
        <v>-19</v>
      </c>
      <c r="O9" s="25">
        <v>-17</v>
      </c>
      <c r="P9" s="25">
        <v>-16</v>
      </c>
      <c r="Q9" s="25">
        <v>-19</v>
      </c>
      <c r="R9" s="25">
        <v>-21</v>
      </c>
      <c r="S9" s="120"/>
      <c r="T9" s="25"/>
      <c r="U9" s="25"/>
      <c r="V9" s="120"/>
      <c r="W9" s="25"/>
      <c r="X9" s="25"/>
      <c r="Y9" s="25"/>
      <c r="Z9" s="25"/>
      <c r="AA9" s="25"/>
      <c r="AB9" s="26"/>
    </row>
    <row r="10" spans="1:32" ht="23.25" customHeight="1" x14ac:dyDescent="0.25">
      <c r="A10" s="303">
        <v>3</v>
      </c>
      <c r="B10" s="285" t="s">
        <v>23</v>
      </c>
      <c r="C10" s="276" t="s">
        <v>24</v>
      </c>
      <c r="D10" s="25">
        <v>-21.3</v>
      </c>
      <c r="E10" s="25">
        <v>-22.6</v>
      </c>
      <c r="F10" s="25">
        <v>-24.6</v>
      </c>
      <c r="G10" s="25">
        <v>-24.3</v>
      </c>
      <c r="H10" s="25">
        <v>-20.8</v>
      </c>
      <c r="I10" s="25">
        <v>-20</v>
      </c>
      <c r="J10" s="25">
        <v>-20.3</v>
      </c>
      <c r="K10" s="25">
        <v>-21.7</v>
      </c>
      <c r="L10" s="25">
        <v>-23.5</v>
      </c>
      <c r="M10" s="25">
        <v>-22.5</v>
      </c>
      <c r="N10" s="25">
        <v>-24.1</v>
      </c>
      <c r="O10" s="25">
        <v>-23.4</v>
      </c>
      <c r="P10" s="25">
        <v>-26.9</v>
      </c>
      <c r="Q10" s="25">
        <v>-24.2</v>
      </c>
      <c r="R10" s="25">
        <v>-24.8</v>
      </c>
      <c r="S10" s="120"/>
      <c r="T10" s="25"/>
      <c r="U10" s="25"/>
      <c r="V10" s="120"/>
      <c r="W10" s="25"/>
      <c r="X10" s="25"/>
      <c r="Y10" s="25"/>
      <c r="Z10" s="25"/>
      <c r="AA10" s="25"/>
      <c r="AB10" s="26"/>
    </row>
    <row r="11" spans="1:32" ht="23.25" customHeight="1" x14ac:dyDescent="0.25">
      <c r="A11" s="303">
        <v>4</v>
      </c>
      <c r="B11" s="285" t="s">
        <v>25</v>
      </c>
      <c r="C11" s="276" t="s">
        <v>26</v>
      </c>
      <c r="D11" s="25">
        <v>91</v>
      </c>
      <c r="E11" s="25">
        <v>93</v>
      </c>
      <c r="F11" s="25">
        <v>91</v>
      </c>
      <c r="G11" s="25">
        <v>91</v>
      </c>
      <c r="H11" s="25">
        <v>88</v>
      </c>
      <c r="I11" s="25">
        <v>88</v>
      </c>
      <c r="J11" s="25">
        <v>89</v>
      </c>
      <c r="K11" s="25">
        <v>87</v>
      </c>
      <c r="L11" s="25">
        <v>88</v>
      </c>
      <c r="M11" s="25">
        <v>90</v>
      </c>
      <c r="N11" s="25">
        <v>89</v>
      </c>
      <c r="O11" s="25">
        <v>90</v>
      </c>
      <c r="P11" s="25">
        <v>90</v>
      </c>
      <c r="Q11" s="25">
        <v>91</v>
      </c>
      <c r="R11" s="25">
        <v>89</v>
      </c>
      <c r="S11" s="120"/>
      <c r="T11" s="25"/>
      <c r="U11" s="25"/>
      <c r="V11" s="25"/>
      <c r="W11" s="25"/>
      <c r="X11" s="25"/>
      <c r="Y11" s="25"/>
      <c r="Z11" s="25"/>
      <c r="AA11" s="25"/>
      <c r="AB11" s="26"/>
    </row>
    <row r="12" spans="1:32" ht="23.25" customHeight="1" x14ac:dyDescent="0.25">
      <c r="A12" s="303">
        <v>5</v>
      </c>
      <c r="B12" s="285" t="s">
        <v>27</v>
      </c>
      <c r="C12" s="276" t="s">
        <v>28</v>
      </c>
      <c r="D12" s="25">
        <v>98.2</v>
      </c>
      <c r="E12" s="25">
        <v>98.8</v>
      </c>
      <c r="F12" s="25">
        <v>95</v>
      </c>
      <c r="G12" s="25">
        <v>92.7</v>
      </c>
      <c r="H12" s="25">
        <v>96.5</v>
      </c>
      <c r="I12" s="25">
        <v>96.1</v>
      </c>
      <c r="J12" s="25">
        <v>97.2</v>
      </c>
      <c r="K12" s="25">
        <v>96.2</v>
      </c>
      <c r="L12" s="25">
        <v>96.8</v>
      </c>
      <c r="M12" s="25">
        <v>97.6</v>
      </c>
      <c r="N12" s="25">
        <v>95</v>
      </c>
      <c r="O12" s="25">
        <v>96.6</v>
      </c>
      <c r="P12" s="25">
        <v>96.8</v>
      </c>
      <c r="Q12" s="25">
        <v>97.4</v>
      </c>
      <c r="R12" s="25">
        <v>92.6</v>
      </c>
      <c r="S12" s="120"/>
      <c r="T12" s="25"/>
      <c r="U12" s="25"/>
      <c r="V12" s="25"/>
      <c r="W12" s="25"/>
      <c r="X12" s="25"/>
      <c r="Y12" s="25"/>
      <c r="Z12" s="25"/>
      <c r="AA12" s="25"/>
      <c r="AB12" s="26"/>
    </row>
    <row r="13" spans="1:32" ht="23.25" customHeight="1" x14ac:dyDescent="0.25">
      <c r="A13" s="303">
        <v>6</v>
      </c>
      <c r="B13" s="285" t="s">
        <v>29</v>
      </c>
      <c r="C13" s="276" t="s">
        <v>30</v>
      </c>
      <c r="D13" s="25">
        <v>84.9</v>
      </c>
      <c r="E13" s="25">
        <v>81.400000000000006</v>
      </c>
      <c r="F13" s="25">
        <v>79.599999999999994</v>
      </c>
      <c r="G13" s="25">
        <v>76.5</v>
      </c>
      <c r="H13" s="25">
        <v>82.5</v>
      </c>
      <c r="I13" s="25">
        <v>76.099999999999994</v>
      </c>
      <c r="J13" s="25">
        <v>82.9</v>
      </c>
      <c r="K13" s="25"/>
      <c r="L13" s="25">
        <v>81.5</v>
      </c>
      <c r="M13" s="25">
        <v>78.7</v>
      </c>
      <c r="N13" s="25">
        <v>76</v>
      </c>
      <c r="O13" s="25">
        <v>75.900000000000006</v>
      </c>
      <c r="P13" s="25">
        <v>80.5</v>
      </c>
      <c r="Q13" s="25">
        <v>83.9</v>
      </c>
      <c r="R13" s="25"/>
      <c r="S13" s="120"/>
      <c r="T13" s="25"/>
      <c r="U13" s="25"/>
      <c r="V13" s="25"/>
      <c r="W13" s="25"/>
      <c r="X13" s="25"/>
      <c r="Y13" s="25"/>
      <c r="Z13" s="25"/>
      <c r="AA13" s="25"/>
      <c r="AB13" s="26"/>
    </row>
    <row r="14" spans="1:32" ht="23.25" customHeight="1" x14ac:dyDescent="0.25">
      <c r="A14" s="303">
        <v>7</v>
      </c>
      <c r="B14" s="285" t="s">
        <v>35</v>
      </c>
      <c r="C14" s="276" t="s">
        <v>36</v>
      </c>
      <c r="D14" s="25">
        <v>35.200000000000003</v>
      </c>
      <c r="E14" s="25">
        <v>34.799999999999997</v>
      </c>
      <c r="F14" s="25">
        <v>34.1</v>
      </c>
      <c r="G14" s="25">
        <v>31.2</v>
      </c>
      <c r="H14" s="25">
        <v>32.799999999999997</v>
      </c>
      <c r="I14" s="25">
        <v>34.5</v>
      </c>
      <c r="J14" s="25">
        <v>33.700000000000003</v>
      </c>
      <c r="K14" s="25">
        <v>34.9</v>
      </c>
      <c r="L14" s="25">
        <v>35.299999999999997</v>
      </c>
      <c r="M14" s="25">
        <v>35.799999999999997</v>
      </c>
      <c r="N14" s="25">
        <v>37.5</v>
      </c>
      <c r="O14" s="25">
        <v>37.200000000000003</v>
      </c>
      <c r="P14" s="25">
        <v>37.9</v>
      </c>
      <c r="Q14" s="25">
        <v>40</v>
      </c>
      <c r="R14" s="25"/>
      <c r="S14" s="120"/>
      <c r="T14" s="25"/>
      <c r="U14" s="25"/>
      <c r="V14" s="25"/>
      <c r="W14" s="25"/>
      <c r="X14" s="25"/>
      <c r="Y14" s="25"/>
      <c r="Z14" s="25"/>
      <c r="AA14" s="25"/>
      <c r="AB14" s="26"/>
    </row>
    <row r="15" spans="1:32" ht="23.25" customHeight="1" x14ac:dyDescent="0.25">
      <c r="A15" s="303">
        <v>8</v>
      </c>
      <c r="B15" s="285" t="s">
        <v>37</v>
      </c>
      <c r="C15" s="276" t="s">
        <v>38</v>
      </c>
      <c r="D15" s="25">
        <v>91.2</v>
      </c>
      <c r="E15" s="25">
        <v>95.2</v>
      </c>
      <c r="F15" s="25">
        <v>93.4</v>
      </c>
      <c r="G15" s="25">
        <v>93.8</v>
      </c>
      <c r="H15" s="25">
        <v>101.8</v>
      </c>
      <c r="I15" s="25">
        <v>108.7</v>
      </c>
      <c r="J15" s="25">
        <v>110.8</v>
      </c>
      <c r="K15" s="25">
        <v>111.4</v>
      </c>
      <c r="L15" s="25">
        <v>110.1</v>
      </c>
      <c r="M15" s="25">
        <v>109.8</v>
      </c>
      <c r="N15" s="25">
        <v>112.4</v>
      </c>
      <c r="O15" s="25">
        <v>109.9</v>
      </c>
      <c r="P15" s="25">
        <v>110.8</v>
      </c>
      <c r="Q15" s="25">
        <v>112.1</v>
      </c>
      <c r="R15" s="25">
        <v>107</v>
      </c>
      <c r="S15" s="120"/>
      <c r="T15" s="25"/>
      <c r="U15" s="25"/>
      <c r="V15" s="25"/>
      <c r="W15" s="25"/>
      <c r="X15" s="25"/>
      <c r="Y15" s="25"/>
      <c r="Z15" s="25"/>
      <c r="AA15" s="25"/>
      <c r="AB15" s="26"/>
    </row>
    <row r="16" spans="1:32" ht="23.25" customHeight="1" x14ac:dyDescent="0.25">
      <c r="A16" s="303">
        <v>9</v>
      </c>
      <c r="B16" s="285" t="s">
        <v>39</v>
      </c>
      <c r="C16" s="276" t="s">
        <v>40</v>
      </c>
      <c r="D16" s="25">
        <v>92.1</v>
      </c>
      <c r="E16" s="25">
        <v>92.2</v>
      </c>
      <c r="F16" s="25">
        <v>95.9</v>
      </c>
      <c r="G16" s="25">
        <v>90.1</v>
      </c>
      <c r="H16" s="25">
        <v>92.1</v>
      </c>
      <c r="I16" s="25">
        <v>92.6</v>
      </c>
      <c r="J16" s="25">
        <v>93.1</v>
      </c>
      <c r="K16" s="25">
        <v>98.5</v>
      </c>
      <c r="L16" s="25">
        <v>95.4</v>
      </c>
      <c r="M16" s="25">
        <v>92.1</v>
      </c>
      <c r="N16" s="25">
        <v>103.8</v>
      </c>
      <c r="O16" s="25">
        <v>94.5</v>
      </c>
      <c r="P16" s="25">
        <v>92.9</v>
      </c>
      <c r="Q16" s="25">
        <v>90.5</v>
      </c>
      <c r="R16" s="26" t="s">
        <v>145</v>
      </c>
      <c r="S16" s="120"/>
      <c r="T16" s="25"/>
      <c r="U16" s="25"/>
      <c r="V16" s="25"/>
      <c r="W16" s="25"/>
      <c r="X16" s="25"/>
      <c r="Y16" s="25"/>
      <c r="Z16" s="25"/>
      <c r="AA16" s="25"/>
      <c r="AB16" s="26"/>
    </row>
    <row r="17" spans="1:28" ht="23.25" customHeight="1" x14ac:dyDescent="0.25">
      <c r="A17" s="303">
        <v>10</v>
      </c>
      <c r="B17" s="285" t="s">
        <v>31</v>
      </c>
      <c r="C17" s="276" t="s">
        <v>32</v>
      </c>
      <c r="D17" s="25">
        <v>87.5</v>
      </c>
      <c r="E17" s="25">
        <v>88.4</v>
      </c>
      <c r="F17" s="25">
        <v>87.5</v>
      </c>
      <c r="G17" s="25">
        <v>87.8</v>
      </c>
      <c r="H17" s="25">
        <v>88</v>
      </c>
      <c r="I17" s="25">
        <v>87.9</v>
      </c>
      <c r="J17" s="25">
        <v>89</v>
      </c>
      <c r="K17" s="25">
        <v>89.2</v>
      </c>
      <c r="L17" s="25">
        <v>89.6</v>
      </c>
      <c r="M17" s="25">
        <v>89.4</v>
      </c>
      <c r="N17" s="25">
        <v>90.3</v>
      </c>
      <c r="O17" s="25">
        <v>89.5</v>
      </c>
      <c r="P17" s="25">
        <v>90.6</v>
      </c>
      <c r="Q17" s="25"/>
      <c r="R17" s="25"/>
      <c r="S17" s="120"/>
      <c r="T17" s="25"/>
      <c r="U17" s="25"/>
      <c r="V17" s="25"/>
      <c r="W17" s="25"/>
      <c r="X17" s="25"/>
      <c r="Y17" s="25"/>
      <c r="Z17" s="25"/>
      <c r="AA17" s="25"/>
      <c r="AB17" s="26"/>
    </row>
    <row r="18" spans="1:28" ht="23.25" customHeight="1" x14ac:dyDescent="0.25">
      <c r="A18" s="304">
        <v>11</v>
      </c>
      <c r="B18" s="289" t="s">
        <v>41</v>
      </c>
      <c r="C18" s="305" t="s">
        <v>42</v>
      </c>
      <c r="D18" s="27">
        <v>127.2</v>
      </c>
      <c r="E18" s="27">
        <v>126.4</v>
      </c>
      <c r="F18" s="27">
        <v>121.1</v>
      </c>
      <c r="G18" s="27">
        <v>121.7</v>
      </c>
      <c r="H18" s="27">
        <v>117.5</v>
      </c>
      <c r="I18" s="27">
        <v>117.8</v>
      </c>
      <c r="J18" s="27">
        <v>118.1</v>
      </c>
      <c r="K18" s="27">
        <v>117.2</v>
      </c>
      <c r="L18" s="27">
        <v>115</v>
      </c>
      <c r="M18" s="27">
        <v>121.2</v>
      </c>
      <c r="N18" s="27">
        <v>124</v>
      </c>
      <c r="O18" s="27">
        <v>123.5</v>
      </c>
      <c r="P18" s="27">
        <v>127</v>
      </c>
      <c r="Q18" s="27">
        <v>125.2</v>
      </c>
      <c r="R18" s="27"/>
      <c r="S18" s="121"/>
      <c r="T18" s="27"/>
      <c r="U18" s="27"/>
      <c r="V18" s="27"/>
      <c r="W18" s="27"/>
      <c r="X18" s="27"/>
      <c r="Y18" s="27"/>
      <c r="Z18" s="27"/>
      <c r="AA18" s="27"/>
      <c r="AB18" s="28"/>
    </row>
    <row r="19" spans="1:28" ht="19.350000000000001" hidden="1" customHeight="1" x14ac:dyDescent="0.25">
      <c r="A19" s="306"/>
      <c r="B19" s="273"/>
      <c r="C19" s="273"/>
      <c r="D19" s="29"/>
      <c r="E19" s="29"/>
      <c r="F19" s="29"/>
      <c r="G19" s="29"/>
      <c r="H19" s="29"/>
      <c r="I19" s="29"/>
      <c r="J19" s="29"/>
      <c r="K19" s="29"/>
      <c r="L19" s="29"/>
      <c r="M19" s="29"/>
      <c r="N19" s="29"/>
      <c r="O19" s="29"/>
      <c r="P19" s="29"/>
      <c r="Q19" s="29"/>
      <c r="R19" s="29"/>
      <c r="S19" s="29"/>
      <c r="T19" s="29"/>
      <c r="U19" s="29"/>
      <c r="V19" s="29"/>
      <c r="W19" s="29"/>
      <c r="X19" s="29"/>
      <c r="Y19" s="29"/>
      <c r="Z19" s="29"/>
      <c r="AA19" s="29"/>
      <c r="AB19" s="30"/>
    </row>
    <row r="20" spans="1:28" ht="19.350000000000001" hidden="1" customHeight="1" x14ac:dyDescent="0.25">
      <c r="A20" s="307"/>
      <c r="B20" s="276"/>
      <c r="C20" s="276"/>
      <c r="D20" s="25"/>
      <c r="E20" s="25"/>
      <c r="F20" s="25"/>
      <c r="G20" s="25"/>
      <c r="H20" s="25"/>
      <c r="I20" s="25"/>
      <c r="J20" s="25"/>
      <c r="K20" s="25"/>
      <c r="L20" s="25"/>
      <c r="M20" s="25"/>
      <c r="N20" s="25"/>
      <c r="O20" s="25"/>
      <c r="P20" s="25"/>
      <c r="Q20" s="25"/>
      <c r="R20" s="25"/>
      <c r="S20" s="25"/>
      <c r="T20" s="25"/>
      <c r="U20" s="25"/>
      <c r="V20" s="25"/>
      <c r="W20" s="25"/>
      <c r="X20" s="25"/>
      <c r="Y20" s="25"/>
      <c r="Z20" s="25"/>
      <c r="AA20" s="25"/>
      <c r="AB20" s="26"/>
    </row>
    <row r="21" spans="1:28" ht="19.350000000000001" hidden="1" customHeight="1" x14ac:dyDescent="0.25">
      <c r="A21" s="307"/>
      <c r="B21" s="276"/>
      <c r="C21" s="276"/>
      <c r="D21" s="25"/>
      <c r="E21" s="25"/>
      <c r="F21" s="25"/>
      <c r="G21" s="25"/>
      <c r="H21" s="25"/>
      <c r="I21" s="25"/>
      <c r="J21" s="25"/>
      <c r="K21" s="25"/>
      <c r="L21" s="25"/>
      <c r="M21" s="25"/>
      <c r="N21" s="25"/>
      <c r="O21" s="25"/>
      <c r="P21" s="25"/>
      <c r="Q21" s="25"/>
      <c r="R21" s="25"/>
      <c r="S21" s="25"/>
      <c r="T21" s="25"/>
      <c r="U21" s="25"/>
      <c r="V21" s="25"/>
      <c r="W21" s="25"/>
      <c r="X21" s="25"/>
      <c r="Y21" s="25"/>
      <c r="Z21" s="25"/>
      <c r="AA21" s="25"/>
      <c r="AB21" s="26"/>
    </row>
    <row r="22" spans="1:28" ht="19.350000000000001" hidden="1" customHeight="1" x14ac:dyDescent="0.25">
      <c r="A22" s="307"/>
      <c r="B22" s="276"/>
      <c r="C22" s="276"/>
      <c r="D22" s="25"/>
      <c r="E22" s="25"/>
      <c r="F22" s="25"/>
      <c r="G22" s="25"/>
      <c r="H22" s="25"/>
      <c r="I22" s="25"/>
      <c r="J22" s="25"/>
      <c r="K22" s="25"/>
      <c r="L22" s="25"/>
      <c r="M22" s="25"/>
      <c r="N22" s="25"/>
      <c r="O22" s="25"/>
      <c r="P22" s="25"/>
      <c r="Q22" s="25"/>
      <c r="R22" s="25"/>
      <c r="S22" s="25"/>
      <c r="T22" s="25"/>
      <c r="U22" s="25"/>
      <c r="V22" s="25"/>
      <c r="W22" s="25"/>
      <c r="X22" s="25"/>
      <c r="Y22" s="25"/>
      <c r="Z22" s="25"/>
      <c r="AA22" s="25"/>
      <c r="AB22" s="26"/>
    </row>
    <row r="23" spans="1:28" ht="19.350000000000001" hidden="1" customHeight="1" x14ac:dyDescent="0.25">
      <c r="A23" s="307"/>
      <c r="B23" s="276"/>
      <c r="C23" s="276"/>
      <c r="D23" s="25"/>
      <c r="E23" s="25"/>
      <c r="F23" s="25"/>
      <c r="G23" s="25"/>
      <c r="H23" s="25"/>
      <c r="I23" s="25"/>
      <c r="J23" s="25"/>
      <c r="K23" s="25"/>
      <c r="L23" s="25"/>
      <c r="M23" s="25"/>
      <c r="N23" s="25"/>
      <c r="O23" s="25"/>
      <c r="P23" s="25"/>
      <c r="Q23" s="25"/>
      <c r="R23" s="25"/>
      <c r="S23" s="25"/>
      <c r="T23" s="25"/>
      <c r="U23" s="25"/>
      <c r="V23" s="25"/>
      <c r="W23" s="25"/>
      <c r="X23" s="25"/>
      <c r="Y23" s="25"/>
      <c r="Z23" s="25"/>
      <c r="AA23" s="25"/>
      <c r="AB23" s="26"/>
    </row>
    <row r="24" spans="1:28" ht="19.350000000000001" hidden="1" customHeight="1" x14ac:dyDescent="0.25">
      <c r="A24" s="307"/>
      <c r="B24" s="276"/>
      <c r="C24" s="276"/>
      <c r="D24" s="25"/>
      <c r="E24" s="25"/>
      <c r="F24" s="25"/>
      <c r="G24" s="25"/>
      <c r="H24" s="25"/>
      <c r="I24" s="25"/>
      <c r="J24" s="25"/>
      <c r="K24" s="25"/>
      <c r="L24" s="25"/>
      <c r="M24" s="25"/>
      <c r="N24" s="25"/>
      <c r="O24" s="25"/>
      <c r="P24" s="25"/>
      <c r="Q24" s="25"/>
      <c r="R24" s="25"/>
      <c r="S24" s="25"/>
      <c r="T24" s="25"/>
      <c r="U24" s="25"/>
      <c r="V24" s="25"/>
      <c r="W24" s="25"/>
      <c r="X24" s="25"/>
      <c r="Y24" s="25"/>
      <c r="Z24" s="25"/>
      <c r="AA24" s="25"/>
      <c r="AB24" s="26"/>
    </row>
    <row r="25" spans="1:28" ht="19.350000000000001" hidden="1" customHeight="1" x14ac:dyDescent="0.25">
      <c r="A25" s="307"/>
      <c r="B25" s="276"/>
      <c r="C25" s="276"/>
      <c r="D25" s="25"/>
      <c r="E25" s="25"/>
      <c r="F25" s="25"/>
      <c r="G25" s="25"/>
      <c r="H25" s="25"/>
      <c r="I25" s="25"/>
      <c r="J25" s="25"/>
      <c r="K25" s="25"/>
      <c r="L25" s="25"/>
      <c r="M25" s="25"/>
      <c r="N25" s="25"/>
      <c r="O25" s="25"/>
      <c r="P25" s="25"/>
      <c r="Q25" s="25"/>
      <c r="R25" s="25"/>
      <c r="S25" s="25"/>
      <c r="T25" s="25"/>
      <c r="U25" s="25"/>
      <c r="V25" s="25"/>
      <c r="W25" s="25"/>
      <c r="X25" s="25"/>
      <c r="Y25" s="25"/>
      <c r="Z25" s="25"/>
      <c r="AA25" s="25"/>
      <c r="AB25" s="26"/>
    </row>
    <row r="26" spans="1:28" ht="19.350000000000001" hidden="1" customHeight="1" x14ac:dyDescent="0.25">
      <c r="A26" s="307"/>
      <c r="B26" s="276"/>
      <c r="C26" s="276"/>
      <c r="D26" s="25"/>
      <c r="E26" s="25"/>
      <c r="F26" s="25"/>
      <c r="G26" s="25"/>
      <c r="H26" s="25"/>
      <c r="I26" s="25"/>
      <c r="J26" s="25"/>
      <c r="K26" s="25"/>
      <c r="L26" s="25"/>
      <c r="M26" s="25"/>
      <c r="N26" s="25"/>
      <c r="O26" s="25"/>
      <c r="P26" s="25"/>
      <c r="Q26" s="25"/>
      <c r="R26" s="25"/>
      <c r="S26" s="25"/>
      <c r="T26" s="25"/>
      <c r="U26" s="25"/>
      <c r="V26" s="25"/>
      <c r="W26" s="25"/>
      <c r="X26" s="25"/>
      <c r="Y26" s="25"/>
      <c r="Z26" s="25"/>
      <c r="AA26" s="25"/>
      <c r="AB26" s="26"/>
    </row>
    <row r="27" spans="1:28" ht="19.350000000000001" hidden="1" customHeight="1" x14ac:dyDescent="0.25">
      <c r="A27" s="307"/>
      <c r="B27" s="276"/>
      <c r="C27" s="276"/>
      <c r="D27" s="25"/>
      <c r="E27" s="25"/>
      <c r="F27" s="25"/>
      <c r="G27" s="25"/>
      <c r="H27" s="25"/>
      <c r="I27" s="25"/>
      <c r="J27" s="25"/>
      <c r="K27" s="25"/>
      <c r="L27" s="25"/>
      <c r="M27" s="25"/>
      <c r="N27" s="25"/>
      <c r="O27" s="25"/>
      <c r="P27" s="25"/>
      <c r="Q27" s="25"/>
      <c r="R27" s="25"/>
      <c r="S27" s="25"/>
      <c r="T27" s="25"/>
      <c r="U27" s="25"/>
      <c r="V27" s="25"/>
      <c r="W27" s="25"/>
      <c r="X27" s="25"/>
      <c r="Y27" s="25"/>
      <c r="Z27" s="25"/>
      <c r="AA27" s="25"/>
      <c r="AB27" s="26"/>
    </row>
    <row r="28" spans="1:28" ht="19.350000000000001" hidden="1" customHeight="1" x14ac:dyDescent="0.25">
      <c r="A28" s="307"/>
      <c r="B28" s="276"/>
      <c r="C28" s="276"/>
      <c r="D28" s="25"/>
      <c r="E28" s="25"/>
      <c r="F28" s="25"/>
      <c r="G28" s="25"/>
      <c r="H28" s="25"/>
      <c r="I28" s="25"/>
      <c r="J28" s="25"/>
      <c r="K28" s="25"/>
      <c r="L28" s="25"/>
      <c r="M28" s="25"/>
      <c r="N28" s="25"/>
      <c r="O28" s="25"/>
      <c r="P28" s="25"/>
      <c r="Q28" s="25"/>
      <c r="R28" s="25"/>
      <c r="S28" s="25"/>
      <c r="T28" s="25"/>
      <c r="U28" s="25"/>
      <c r="V28" s="25"/>
      <c r="W28" s="25"/>
      <c r="X28" s="25"/>
      <c r="Y28" s="25"/>
      <c r="Z28" s="25"/>
      <c r="AA28" s="25"/>
      <c r="AB28" s="26"/>
    </row>
    <row r="29" spans="1:28" ht="19.350000000000001" hidden="1" customHeight="1" x14ac:dyDescent="0.25">
      <c r="A29" s="307"/>
      <c r="B29" s="276"/>
      <c r="C29" s="276"/>
      <c r="D29" s="25"/>
      <c r="E29" s="25"/>
      <c r="F29" s="25"/>
      <c r="G29" s="25"/>
      <c r="H29" s="25"/>
      <c r="I29" s="25"/>
      <c r="J29" s="25"/>
      <c r="K29" s="25"/>
      <c r="L29" s="25"/>
      <c r="M29" s="25"/>
      <c r="N29" s="25"/>
      <c r="O29" s="25"/>
      <c r="P29" s="25"/>
      <c r="Q29" s="25"/>
      <c r="R29" s="25"/>
      <c r="S29" s="25"/>
      <c r="T29" s="25"/>
      <c r="U29" s="25"/>
      <c r="V29" s="25"/>
      <c r="W29" s="25"/>
      <c r="X29" s="25"/>
      <c r="Y29" s="25"/>
      <c r="Z29" s="25"/>
      <c r="AA29" s="25"/>
      <c r="AB29" s="26"/>
    </row>
    <row r="30" spans="1:28" ht="19.350000000000001" hidden="1" customHeight="1" x14ac:dyDescent="0.25">
      <c r="A30" s="307"/>
      <c r="B30" s="276"/>
      <c r="C30" s="276"/>
      <c r="D30" s="25"/>
      <c r="E30" s="25"/>
      <c r="F30" s="25"/>
      <c r="G30" s="25"/>
      <c r="H30" s="25"/>
      <c r="I30" s="25"/>
      <c r="J30" s="25"/>
      <c r="K30" s="25"/>
      <c r="L30" s="25"/>
      <c r="M30" s="25"/>
      <c r="N30" s="25"/>
      <c r="O30" s="25"/>
      <c r="P30" s="25"/>
      <c r="Q30" s="25"/>
      <c r="R30" s="25"/>
      <c r="S30" s="25"/>
      <c r="T30" s="25"/>
      <c r="U30" s="25"/>
      <c r="V30" s="25"/>
      <c r="W30" s="25"/>
      <c r="X30" s="25"/>
      <c r="Y30" s="25"/>
      <c r="Z30" s="25"/>
      <c r="AA30" s="25"/>
      <c r="AB30" s="26"/>
    </row>
    <row r="31" spans="1:28" ht="19.350000000000001" hidden="1" customHeight="1" x14ac:dyDescent="0.25">
      <c r="A31" s="307"/>
      <c r="B31" s="276"/>
      <c r="C31" s="276"/>
      <c r="D31" s="25"/>
      <c r="E31" s="25"/>
      <c r="F31" s="25"/>
      <c r="G31" s="25"/>
      <c r="H31" s="25"/>
      <c r="I31" s="25"/>
      <c r="J31" s="25"/>
      <c r="K31" s="25"/>
      <c r="L31" s="25"/>
      <c r="M31" s="25"/>
      <c r="N31" s="25"/>
      <c r="O31" s="25"/>
      <c r="P31" s="25"/>
      <c r="Q31" s="25"/>
      <c r="R31" s="25"/>
      <c r="S31" s="25"/>
      <c r="T31" s="25"/>
      <c r="U31" s="25"/>
      <c r="V31" s="25"/>
      <c r="W31" s="25"/>
      <c r="X31" s="25"/>
      <c r="Y31" s="25"/>
      <c r="Z31" s="25"/>
      <c r="AA31" s="25"/>
      <c r="AB31" s="26"/>
    </row>
    <row r="32" spans="1:28" ht="19.350000000000001" hidden="1" customHeight="1" x14ac:dyDescent="0.25">
      <c r="A32" s="307"/>
      <c r="B32" s="276"/>
      <c r="C32" s="276"/>
      <c r="D32" s="25"/>
      <c r="E32" s="25"/>
      <c r="F32" s="25"/>
      <c r="G32" s="25"/>
      <c r="H32" s="25"/>
      <c r="I32" s="25"/>
      <c r="J32" s="25"/>
      <c r="K32" s="25"/>
      <c r="L32" s="25"/>
      <c r="M32" s="25"/>
      <c r="N32" s="25"/>
      <c r="O32" s="25"/>
      <c r="P32" s="25"/>
      <c r="Q32" s="25"/>
      <c r="R32" s="25"/>
      <c r="S32" s="25"/>
      <c r="T32" s="25"/>
      <c r="U32" s="25"/>
      <c r="V32" s="25"/>
      <c r="W32" s="25"/>
      <c r="X32" s="25"/>
      <c r="Y32" s="25"/>
      <c r="Z32" s="25"/>
      <c r="AA32" s="25"/>
      <c r="AB32" s="26"/>
    </row>
    <row r="33" spans="1:28" ht="19.350000000000001" hidden="1" customHeight="1" x14ac:dyDescent="0.25">
      <c r="A33" s="307"/>
      <c r="B33" s="276"/>
      <c r="C33" s="276"/>
      <c r="D33" s="25"/>
      <c r="E33" s="25"/>
      <c r="F33" s="25"/>
      <c r="G33" s="25"/>
      <c r="H33" s="25"/>
      <c r="I33" s="25"/>
      <c r="J33" s="25"/>
      <c r="K33" s="25"/>
      <c r="L33" s="25"/>
      <c r="M33" s="25"/>
      <c r="N33" s="25"/>
      <c r="O33" s="25"/>
      <c r="P33" s="25"/>
      <c r="Q33" s="25"/>
      <c r="R33" s="25"/>
      <c r="S33" s="25"/>
      <c r="T33" s="25"/>
      <c r="U33" s="25"/>
      <c r="V33" s="25"/>
      <c r="W33" s="25"/>
      <c r="X33" s="25"/>
      <c r="Y33" s="25"/>
      <c r="Z33" s="25"/>
      <c r="AA33" s="25"/>
      <c r="AB33" s="26"/>
    </row>
    <row r="34" spans="1:28" ht="19.350000000000001" hidden="1" customHeight="1" x14ac:dyDescent="0.25">
      <c r="A34" s="307"/>
      <c r="B34" s="276"/>
      <c r="C34" s="276"/>
      <c r="D34" s="25"/>
      <c r="E34" s="25"/>
      <c r="F34" s="25"/>
      <c r="G34" s="25"/>
      <c r="H34" s="25"/>
      <c r="I34" s="25"/>
      <c r="J34" s="25"/>
      <c r="K34" s="25"/>
      <c r="L34" s="25"/>
      <c r="M34" s="25"/>
      <c r="N34" s="25"/>
      <c r="O34" s="25"/>
      <c r="P34" s="25"/>
      <c r="Q34" s="25"/>
      <c r="R34" s="25"/>
      <c r="S34" s="25"/>
      <c r="T34" s="25"/>
      <c r="U34" s="25"/>
      <c r="V34" s="25"/>
      <c r="W34" s="25"/>
      <c r="X34" s="25"/>
      <c r="Y34" s="25"/>
      <c r="Z34" s="25"/>
      <c r="AA34" s="25"/>
      <c r="AB34" s="26"/>
    </row>
    <row r="35" spans="1:28" ht="19.350000000000001" hidden="1" customHeight="1" x14ac:dyDescent="0.25">
      <c r="A35" s="307"/>
      <c r="B35" s="276"/>
      <c r="C35" s="276"/>
      <c r="D35" s="25"/>
      <c r="E35" s="25"/>
      <c r="F35" s="25"/>
      <c r="G35" s="25"/>
      <c r="H35" s="25"/>
      <c r="I35" s="25"/>
      <c r="J35" s="25"/>
      <c r="K35" s="25"/>
      <c r="L35" s="25"/>
      <c r="M35" s="25"/>
      <c r="N35" s="25"/>
      <c r="O35" s="25"/>
      <c r="P35" s="25"/>
      <c r="Q35" s="25"/>
      <c r="R35" s="25"/>
      <c r="S35" s="25"/>
      <c r="T35" s="25"/>
      <c r="U35" s="25"/>
      <c r="V35" s="25"/>
      <c r="W35" s="25"/>
      <c r="X35" s="25"/>
      <c r="Y35" s="25"/>
      <c r="Z35" s="25"/>
      <c r="AA35" s="25"/>
      <c r="AB35" s="26"/>
    </row>
    <row r="36" spans="1:28" ht="19.350000000000001" hidden="1" customHeight="1" x14ac:dyDescent="0.25">
      <c r="A36" s="307"/>
      <c r="B36" s="276"/>
      <c r="C36" s="276"/>
      <c r="D36" s="25"/>
      <c r="E36" s="25"/>
      <c r="F36" s="25"/>
      <c r="G36" s="25"/>
      <c r="H36" s="25"/>
      <c r="I36" s="25"/>
      <c r="J36" s="25"/>
      <c r="K36" s="25"/>
      <c r="L36" s="25"/>
      <c r="M36" s="25"/>
      <c r="N36" s="25"/>
      <c r="O36" s="25"/>
      <c r="P36" s="25"/>
      <c r="Q36" s="25"/>
      <c r="R36" s="25"/>
      <c r="S36" s="25"/>
      <c r="T36" s="25"/>
      <c r="U36" s="25"/>
      <c r="V36" s="25"/>
      <c r="W36" s="25"/>
      <c r="X36" s="25"/>
      <c r="Y36" s="25"/>
      <c r="Z36" s="25"/>
      <c r="AA36" s="25"/>
      <c r="AB36" s="26"/>
    </row>
    <row r="37" spans="1:28" ht="19.350000000000001" hidden="1" customHeight="1" x14ac:dyDescent="0.25">
      <c r="A37" s="307"/>
      <c r="B37" s="277"/>
      <c r="C37" s="277"/>
      <c r="D37" s="25"/>
      <c r="E37" s="25"/>
      <c r="F37" s="25"/>
      <c r="G37" s="25"/>
      <c r="H37" s="25"/>
      <c r="I37" s="25"/>
      <c r="J37" s="25"/>
      <c r="K37" s="25"/>
      <c r="L37" s="25"/>
      <c r="M37" s="25"/>
      <c r="N37" s="25"/>
      <c r="O37" s="25"/>
      <c r="P37" s="25"/>
      <c r="Q37" s="25"/>
      <c r="R37" s="25"/>
      <c r="S37" s="25"/>
      <c r="T37" s="25"/>
      <c r="U37" s="25"/>
      <c r="V37" s="25"/>
      <c r="W37" s="25"/>
      <c r="X37" s="25"/>
      <c r="Y37" s="25"/>
      <c r="Z37" s="25"/>
      <c r="AA37" s="25"/>
      <c r="AB37" s="26"/>
    </row>
    <row r="38" spans="1:28" ht="19.350000000000001" hidden="1" customHeight="1" x14ac:dyDescent="0.25">
      <c r="A38" s="307"/>
      <c r="B38" s="277"/>
      <c r="C38" s="277"/>
      <c r="D38" s="25"/>
      <c r="E38" s="26"/>
      <c r="F38" s="26"/>
      <c r="G38" s="26"/>
      <c r="H38" s="25"/>
      <c r="I38" s="25"/>
      <c r="J38" s="26"/>
      <c r="K38" s="26"/>
      <c r="L38" s="26"/>
      <c r="M38" s="25"/>
      <c r="N38" s="26"/>
      <c r="O38" s="25"/>
      <c r="P38" s="25"/>
      <c r="Q38" s="26"/>
      <c r="R38" s="26"/>
      <c r="S38" s="26"/>
      <c r="T38" s="25"/>
      <c r="U38" s="25"/>
      <c r="V38" s="26"/>
      <c r="W38" s="26"/>
      <c r="X38" s="26"/>
      <c r="Y38" s="25"/>
      <c r="Z38" s="26"/>
      <c r="AA38" s="25"/>
      <c r="AB38" s="31"/>
    </row>
    <row r="39" spans="1:28" ht="19.350000000000001" hidden="1" customHeight="1" x14ac:dyDescent="0.25">
      <c r="A39" s="307"/>
      <c r="B39" s="277"/>
      <c r="C39" s="277"/>
      <c r="D39" s="25"/>
      <c r="E39" s="26"/>
      <c r="F39" s="26"/>
      <c r="G39" s="26"/>
      <c r="H39" s="25"/>
      <c r="I39" s="25"/>
      <c r="J39" s="26"/>
      <c r="K39" s="26"/>
      <c r="L39" s="26"/>
      <c r="M39" s="25"/>
      <c r="N39" s="26"/>
      <c r="O39" s="25"/>
      <c r="P39" s="25"/>
      <c r="Q39" s="26"/>
      <c r="R39" s="26"/>
      <c r="S39" s="26"/>
      <c r="T39" s="25"/>
      <c r="U39" s="25"/>
      <c r="V39" s="26"/>
      <c r="W39" s="26"/>
      <c r="X39" s="26"/>
      <c r="Y39" s="25"/>
      <c r="Z39" s="26"/>
      <c r="AA39" s="25"/>
      <c r="AB39" s="31"/>
    </row>
    <row r="40" spans="1:28" ht="19.350000000000001" hidden="1" customHeight="1" x14ac:dyDescent="0.25">
      <c r="A40" s="307"/>
      <c r="B40" s="277"/>
      <c r="C40" s="277"/>
      <c r="D40" s="25"/>
      <c r="E40" s="26"/>
      <c r="F40" s="26"/>
      <c r="G40" s="26"/>
      <c r="H40" s="25"/>
      <c r="I40" s="25"/>
      <c r="J40" s="26"/>
      <c r="K40" s="26"/>
      <c r="L40" s="26"/>
      <c r="M40" s="25"/>
      <c r="N40" s="26"/>
      <c r="O40" s="25"/>
      <c r="P40" s="25"/>
      <c r="Q40" s="26"/>
      <c r="R40" s="26"/>
      <c r="S40" s="26"/>
      <c r="T40" s="25"/>
      <c r="U40" s="25"/>
      <c r="V40" s="26"/>
      <c r="W40" s="26"/>
      <c r="X40" s="26"/>
      <c r="Y40" s="25"/>
      <c r="Z40" s="26"/>
      <c r="AA40" s="25"/>
      <c r="AB40" s="31"/>
    </row>
    <row r="41" spans="1:28" ht="19.350000000000001" hidden="1" customHeight="1" x14ac:dyDescent="0.25">
      <c r="A41" s="307"/>
      <c r="B41" s="277"/>
      <c r="C41" s="277"/>
      <c r="D41" s="25"/>
      <c r="E41" s="26"/>
      <c r="F41" s="26"/>
      <c r="G41" s="26"/>
      <c r="H41" s="25"/>
      <c r="I41" s="25"/>
      <c r="J41" s="26"/>
      <c r="K41" s="26"/>
      <c r="L41" s="26"/>
      <c r="M41" s="25"/>
      <c r="N41" s="26"/>
      <c r="O41" s="25"/>
      <c r="P41" s="25"/>
      <c r="Q41" s="26"/>
      <c r="R41" s="26"/>
      <c r="S41" s="26"/>
      <c r="T41" s="25"/>
      <c r="U41" s="25"/>
      <c r="V41" s="26"/>
      <c r="W41" s="26"/>
      <c r="X41" s="26"/>
      <c r="Y41" s="25"/>
      <c r="Z41" s="26"/>
      <c r="AA41" s="25"/>
      <c r="AB41" s="31"/>
    </row>
    <row r="42" spans="1:28" ht="19.350000000000001" hidden="1" customHeight="1" x14ac:dyDescent="0.25">
      <c r="A42" s="307"/>
      <c r="B42" s="277"/>
      <c r="C42" s="277"/>
      <c r="D42" s="25"/>
      <c r="E42" s="26"/>
      <c r="F42" s="26"/>
      <c r="G42" s="26"/>
      <c r="H42" s="25"/>
      <c r="I42" s="25"/>
      <c r="J42" s="26"/>
      <c r="K42" s="26"/>
      <c r="L42" s="26"/>
      <c r="M42" s="25"/>
      <c r="N42" s="26"/>
      <c r="O42" s="25"/>
      <c r="P42" s="25"/>
      <c r="Q42" s="26"/>
      <c r="R42" s="26"/>
      <c r="S42" s="26"/>
      <c r="T42" s="25"/>
      <c r="U42" s="25"/>
      <c r="V42" s="26"/>
      <c r="W42" s="26"/>
      <c r="X42" s="26"/>
      <c r="Y42" s="25"/>
      <c r="Z42" s="26"/>
      <c r="AA42" s="25"/>
      <c r="AB42" s="31"/>
    </row>
    <row r="43" spans="1:28" ht="19.350000000000001" hidden="1" customHeight="1" x14ac:dyDescent="0.25">
      <c r="A43" s="307"/>
      <c r="B43" s="277"/>
      <c r="C43" s="277"/>
      <c r="D43" s="25"/>
      <c r="E43" s="26"/>
      <c r="F43" s="26"/>
      <c r="G43" s="26"/>
      <c r="H43" s="25"/>
      <c r="I43" s="25"/>
      <c r="J43" s="26"/>
      <c r="K43" s="26"/>
      <c r="L43" s="26"/>
      <c r="M43" s="25"/>
      <c r="N43" s="26"/>
      <c r="O43" s="25"/>
      <c r="P43" s="25"/>
      <c r="Q43" s="26"/>
      <c r="R43" s="26"/>
      <c r="S43" s="26"/>
      <c r="T43" s="25"/>
      <c r="U43" s="25"/>
      <c r="V43" s="26"/>
      <c r="W43" s="26"/>
      <c r="X43" s="26"/>
      <c r="Y43" s="25"/>
      <c r="Z43" s="26"/>
      <c r="AA43" s="25"/>
      <c r="AB43" s="31"/>
    </row>
    <row r="44" spans="1:28" ht="19.350000000000001" hidden="1" customHeight="1" x14ac:dyDescent="0.25">
      <c r="A44" s="307"/>
      <c r="B44" s="277"/>
      <c r="C44" s="277"/>
      <c r="D44" s="25"/>
      <c r="E44" s="26"/>
      <c r="F44" s="26"/>
      <c r="G44" s="26"/>
      <c r="H44" s="25"/>
      <c r="I44" s="25"/>
      <c r="J44" s="26"/>
      <c r="K44" s="26"/>
      <c r="L44" s="26"/>
      <c r="M44" s="25"/>
      <c r="N44" s="26"/>
      <c r="O44" s="25"/>
      <c r="P44" s="25"/>
      <c r="Q44" s="26"/>
      <c r="R44" s="26"/>
      <c r="S44" s="26"/>
      <c r="T44" s="25"/>
      <c r="U44" s="25"/>
      <c r="V44" s="26"/>
      <c r="W44" s="26"/>
      <c r="X44" s="26"/>
      <c r="Y44" s="25"/>
      <c r="Z44" s="26"/>
      <c r="AA44" s="25"/>
      <c r="AB44" s="31"/>
    </row>
    <row r="45" spans="1:28" ht="19.350000000000001" hidden="1" customHeight="1" x14ac:dyDescent="0.25">
      <c r="A45" s="307"/>
      <c r="B45" s="277"/>
      <c r="C45" s="277"/>
      <c r="D45" s="25"/>
      <c r="E45" s="26"/>
      <c r="F45" s="26"/>
      <c r="G45" s="26"/>
      <c r="H45" s="25"/>
      <c r="I45" s="25"/>
      <c r="J45" s="26"/>
      <c r="K45" s="26"/>
      <c r="L45" s="26"/>
      <c r="M45" s="25"/>
      <c r="N45" s="26"/>
      <c r="O45" s="25"/>
      <c r="P45" s="25"/>
      <c r="Q45" s="26"/>
      <c r="R45" s="26"/>
      <c r="S45" s="26"/>
      <c r="T45" s="25"/>
      <c r="U45" s="25"/>
      <c r="V45" s="26"/>
      <c r="W45" s="26"/>
      <c r="X45" s="26"/>
      <c r="Y45" s="25"/>
      <c r="Z45" s="26"/>
      <c r="AA45" s="25"/>
      <c r="AB45" s="31"/>
    </row>
    <row r="46" spans="1:28" ht="19.350000000000001" hidden="1" customHeight="1" x14ac:dyDescent="0.25">
      <c r="A46" s="307"/>
      <c r="B46" s="277"/>
      <c r="C46" s="277"/>
      <c r="D46" s="25"/>
      <c r="E46" s="26"/>
      <c r="F46" s="26"/>
      <c r="G46" s="26"/>
      <c r="H46" s="25"/>
      <c r="I46" s="25"/>
      <c r="J46" s="26"/>
      <c r="K46" s="26"/>
      <c r="L46" s="26"/>
      <c r="M46" s="25"/>
      <c r="N46" s="26"/>
      <c r="O46" s="25"/>
      <c r="P46" s="25"/>
      <c r="Q46" s="26"/>
      <c r="R46" s="26"/>
      <c r="S46" s="26"/>
      <c r="T46" s="25"/>
      <c r="U46" s="25"/>
      <c r="V46" s="26"/>
      <c r="W46" s="26"/>
      <c r="X46" s="26"/>
      <c r="Y46" s="25"/>
      <c r="Z46" s="26"/>
      <c r="AA46" s="25"/>
      <c r="AB46" s="31"/>
    </row>
    <row r="47" spans="1:28" ht="19.350000000000001" hidden="1" customHeight="1" x14ac:dyDescent="0.25">
      <c r="A47" s="307"/>
      <c r="B47" s="277"/>
      <c r="C47" s="277"/>
      <c r="D47" s="25"/>
      <c r="E47" s="26"/>
      <c r="F47" s="26"/>
      <c r="G47" s="26"/>
      <c r="H47" s="25"/>
      <c r="I47" s="25"/>
      <c r="J47" s="26"/>
      <c r="K47" s="26"/>
      <c r="L47" s="26"/>
      <c r="M47" s="25"/>
      <c r="N47" s="26"/>
      <c r="O47" s="25"/>
      <c r="P47" s="25"/>
      <c r="Q47" s="26"/>
      <c r="R47" s="26"/>
      <c r="S47" s="26"/>
      <c r="T47" s="25"/>
      <c r="U47" s="25"/>
      <c r="V47" s="26"/>
      <c r="W47" s="26"/>
      <c r="X47" s="26"/>
      <c r="Y47" s="25"/>
      <c r="Z47" s="26"/>
      <c r="AA47" s="25"/>
      <c r="AB47" s="31"/>
    </row>
    <row r="48" spans="1:28" ht="19.350000000000001" hidden="1" customHeight="1" x14ac:dyDescent="0.25">
      <c r="A48" s="307"/>
      <c r="B48" s="277"/>
      <c r="C48" s="277"/>
      <c r="D48" s="25"/>
      <c r="E48" s="26"/>
      <c r="F48" s="26"/>
      <c r="G48" s="26"/>
      <c r="H48" s="25"/>
      <c r="I48" s="25"/>
      <c r="J48" s="26"/>
      <c r="K48" s="26"/>
      <c r="L48" s="26"/>
      <c r="M48" s="25"/>
      <c r="N48" s="26"/>
      <c r="O48" s="25"/>
      <c r="P48" s="25"/>
      <c r="Q48" s="26"/>
      <c r="R48" s="26"/>
      <c r="S48" s="26"/>
      <c r="T48" s="25"/>
      <c r="U48" s="25"/>
      <c r="V48" s="26"/>
      <c r="W48" s="26"/>
      <c r="X48" s="26"/>
      <c r="Y48" s="25"/>
      <c r="Z48" s="26"/>
      <c r="AA48" s="25"/>
      <c r="AB48" s="31"/>
    </row>
    <row r="49" spans="1:28" ht="19.350000000000001" hidden="1" customHeight="1" x14ac:dyDescent="0.25">
      <c r="A49" s="171"/>
      <c r="B49" s="277"/>
      <c r="C49" s="277"/>
      <c r="D49" s="25"/>
      <c r="E49" s="25"/>
      <c r="F49" s="25"/>
      <c r="G49" s="25"/>
      <c r="H49" s="25"/>
      <c r="I49" s="25"/>
      <c r="J49" s="25"/>
      <c r="K49" s="25"/>
      <c r="L49" s="25"/>
      <c r="M49" s="25"/>
      <c r="N49" s="25"/>
      <c r="O49" s="25"/>
      <c r="P49" s="25"/>
      <c r="Q49" s="25"/>
      <c r="R49" s="25"/>
      <c r="S49" s="25"/>
      <c r="T49" s="25"/>
      <c r="U49" s="25"/>
      <c r="V49" s="25"/>
      <c r="W49" s="25"/>
      <c r="X49" s="25"/>
      <c r="Y49" s="25"/>
      <c r="Z49" s="25"/>
      <c r="AA49" s="25"/>
      <c r="AB49" s="26"/>
    </row>
    <row r="50" spans="1:28" ht="19.350000000000001" hidden="1" customHeight="1" x14ac:dyDescent="0.25">
      <c r="A50" s="171"/>
      <c r="B50" s="277"/>
      <c r="C50" s="277"/>
      <c r="D50" s="25"/>
      <c r="E50" s="25"/>
      <c r="F50" s="25"/>
      <c r="G50" s="25"/>
      <c r="H50" s="25"/>
      <c r="I50" s="25"/>
      <c r="J50" s="25"/>
      <c r="K50" s="25"/>
      <c r="L50" s="25"/>
      <c r="M50" s="25"/>
      <c r="N50" s="25"/>
      <c r="O50" s="25"/>
      <c r="P50" s="25"/>
      <c r="Q50" s="25"/>
      <c r="R50" s="25"/>
      <c r="S50" s="25"/>
      <c r="T50" s="25"/>
      <c r="U50" s="25"/>
      <c r="V50" s="25"/>
      <c r="W50" s="25"/>
      <c r="X50" s="25"/>
      <c r="Y50" s="25"/>
      <c r="Z50" s="25"/>
      <c r="AA50" s="25"/>
      <c r="AB50" s="26"/>
    </row>
    <row r="51" spans="1:28" ht="19.350000000000001" hidden="1" customHeight="1" x14ac:dyDescent="0.25">
      <c r="A51" s="171"/>
      <c r="B51" s="277"/>
      <c r="C51" s="277"/>
      <c r="D51" s="25"/>
      <c r="E51" s="25"/>
      <c r="F51" s="25"/>
      <c r="G51" s="25"/>
      <c r="H51" s="25"/>
      <c r="I51" s="25"/>
      <c r="J51" s="25"/>
      <c r="K51" s="25"/>
      <c r="L51" s="25"/>
      <c r="M51" s="25"/>
      <c r="N51" s="25"/>
      <c r="O51" s="25"/>
      <c r="P51" s="25"/>
      <c r="Q51" s="25"/>
      <c r="R51" s="25"/>
      <c r="S51" s="25"/>
      <c r="T51" s="25"/>
      <c r="U51" s="25"/>
      <c r="V51" s="25"/>
      <c r="W51" s="25"/>
      <c r="X51" s="25"/>
      <c r="Y51" s="25"/>
      <c r="Z51" s="25"/>
      <c r="AA51" s="25"/>
      <c r="AB51" s="26"/>
    </row>
    <row r="52" spans="1:28" ht="19.350000000000001" hidden="1" customHeight="1" x14ac:dyDescent="0.25">
      <c r="A52" s="171"/>
      <c r="B52" s="277"/>
      <c r="C52" s="277"/>
      <c r="D52" s="25"/>
      <c r="E52" s="25"/>
      <c r="F52" s="25"/>
      <c r="G52" s="25"/>
      <c r="H52" s="25"/>
      <c r="I52" s="25"/>
      <c r="J52" s="25"/>
      <c r="K52" s="25"/>
      <c r="L52" s="25"/>
      <c r="M52" s="25"/>
      <c r="N52" s="25"/>
      <c r="O52" s="25"/>
      <c r="P52" s="25"/>
      <c r="Q52" s="25"/>
      <c r="R52" s="25"/>
      <c r="S52" s="25"/>
      <c r="T52" s="25"/>
      <c r="U52" s="25"/>
      <c r="V52" s="25"/>
      <c r="W52" s="25"/>
      <c r="X52" s="25"/>
      <c r="Y52" s="25"/>
      <c r="Z52" s="25"/>
      <c r="AA52" s="25"/>
      <c r="AB52" s="26"/>
    </row>
    <row r="53" spans="1:28" ht="19.350000000000001" hidden="1" customHeight="1" x14ac:dyDescent="0.25">
      <c r="A53" s="171"/>
      <c r="B53" s="277"/>
      <c r="C53" s="277"/>
      <c r="D53" s="25"/>
      <c r="E53" s="26"/>
      <c r="F53" s="26"/>
      <c r="G53" s="26"/>
      <c r="H53" s="26"/>
      <c r="I53" s="25"/>
      <c r="J53" s="26"/>
      <c r="K53" s="26"/>
      <c r="L53" s="26"/>
      <c r="M53" s="26"/>
      <c r="N53" s="26"/>
      <c r="O53" s="25"/>
      <c r="P53" s="25"/>
      <c r="Q53" s="26"/>
      <c r="R53" s="26"/>
      <c r="S53" s="26"/>
      <c r="T53" s="26"/>
      <c r="U53" s="25"/>
      <c r="V53" s="26"/>
      <c r="W53" s="26"/>
      <c r="X53" s="26"/>
      <c r="Y53" s="26"/>
      <c r="Z53" s="26"/>
      <c r="AA53" s="25"/>
      <c r="AB53" s="26"/>
    </row>
    <row r="54" spans="1:28" ht="19.350000000000001" hidden="1" customHeight="1" x14ac:dyDescent="0.25">
      <c r="A54" s="171"/>
      <c r="B54" s="277"/>
      <c r="C54" s="277"/>
      <c r="D54" s="25"/>
      <c r="E54" s="25"/>
      <c r="F54" s="25"/>
      <c r="G54" s="25"/>
      <c r="H54" s="25"/>
      <c r="I54" s="25"/>
      <c r="J54" s="25"/>
      <c r="K54" s="25"/>
      <c r="L54" s="25"/>
      <c r="M54" s="25"/>
      <c r="N54" s="25"/>
      <c r="O54" s="25"/>
      <c r="P54" s="25"/>
      <c r="Q54" s="25"/>
      <c r="R54" s="25"/>
      <c r="S54" s="25"/>
      <c r="T54" s="25"/>
      <c r="U54" s="25"/>
      <c r="V54" s="25"/>
      <c r="W54" s="25"/>
      <c r="X54" s="25"/>
      <c r="Y54" s="25"/>
      <c r="Z54" s="25"/>
      <c r="AA54" s="25"/>
      <c r="AB54" s="26"/>
    </row>
    <row r="55" spans="1:28" ht="19.350000000000001" hidden="1" customHeight="1" x14ac:dyDescent="0.25">
      <c r="A55" s="171"/>
      <c r="B55" s="277"/>
      <c r="C55" s="277"/>
      <c r="D55" s="25"/>
      <c r="E55" s="25"/>
      <c r="F55" s="25"/>
      <c r="G55" s="25"/>
      <c r="H55" s="25"/>
      <c r="I55" s="25"/>
      <c r="J55" s="25"/>
      <c r="K55" s="25"/>
      <c r="L55" s="25"/>
      <c r="M55" s="25"/>
      <c r="N55" s="25"/>
      <c r="O55" s="25"/>
      <c r="P55" s="25"/>
      <c r="Q55" s="25"/>
      <c r="R55" s="25"/>
      <c r="S55" s="25"/>
      <c r="T55" s="25"/>
      <c r="U55" s="25"/>
      <c r="V55" s="25"/>
      <c r="W55" s="25"/>
      <c r="X55" s="25"/>
      <c r="Y55" s="25"/>
      <c r="Z55" s="25"/>
      <c r="AA55" s="25"/>
      <c r="AB55" s="26"/>
    </row>
    <row r="56" spans="1:28" ht="19.350000000000001" hidden="1" customHeight="1" x14ac:dyDescent="0.25">
      <c r="A56" s="171"/>
      <c r="B56" s="277"/>
      <c r="C56" s="277"/>
      <c r="D56" s="25"/>
      <c r="E56" s="25"/>
      <c r="F56" s="25"/>
      <c r="G56" s="25"/>
      <c r="H56" s="25"/>
      <c r="I56" s="25"/>
      <c r="J56" s="25"/>
      <c r="K56" s="25"/>
      <c r="L56" s="25"/>
      <c r="M56" s="25"/>
      <c r="N56" s="25"/>
      <c r="O56" s="25"/>
      <c r="P56" s="25"/>
      <c r="Q56" s="25"/>
      <c r="R56" s="25"/>
      <c r="S56" s="25"/>
      <c r="T56" s="25"/>
      <c r="U56" s="25"/>
      <c r="V56" s="25"/>
      <c r="W56" s="25"/>
      <c r="X56" s="25"/>
      <c r="Y56" s="25"/>
      <c r="Z56" s="25"/>
      <c r="AA56" s="25"/>
      <c r="AB56" s="26"/>
    </row>
    <row r="57" spans="1:28" ht="19.350000000000001" hidden="1" customHeight="1" x14ac:dyDescent="0.25">
      <c r="A57" s="308"/>
      <c r="B57" s="281"/>
      <c r="C57" s="281"/>
      <c r="D57" s="309"/>
      <c r="E57" s="27"/>
      <c r="F57" s="27"/>
      <c r="G57" s="27"/>
      <c r="H57" s="27"/>
      <c r="I57" s="309"/>
      <c r="J57" s="27"/>
      <c r="K57" s="27"/>
      <c r="L57" s="27"/>
      <c r="M57" s="27"/>
      <c r="N57" s="27"/>
      <c r="O57" s="27"/>
      <c r="P57" s="309"/>
      <c r="Q57" s="27"/>
      <c r="R57" s="27"/>
      <c r="S57" s="27"/>
      <c r="T57" s="27"/>
      <c r="U57" s="309"/>
      <c r="V57" s="27"/>
      <c r="W57" s="27"/>
      <c r="X57" s="27"/>
      <c r="Y57" s="27"/>
      <c r="Z57" s="27"/>
      <c r="AA57" s="27"/>
      <c r="AB57" s="32"/>
    </row>
    <row r="58" spans="1:28" ht="13.5" customHeight="1" x14ac:dyDescent="0.25"/>
    <row r="59" spans="1:28" x14ac:dyDescent="0.25">
      <c r="A59" s="33"/>
      <c r="B59" s="14" t="s">
        <v>101</v>
      </c>
      <c r="C59" s="143" t="s">
        <v>168</v>
      </c>
      <c r="D59" s="14"/>
      <c r="P59" s="14"/>
    </row>
    <row r="60" spans="1:28" ht="23.25" customHeight="1" x14ac:dyDescent="0.25">
      <c r="A60" s="33"/>
      <c r="B60" s="34"/>
      <c r="E60" s="35"/>
      <c r="F60" s="35"/>
      <c r="G60" s="35"/>
      <c r="J60" s="35"/>
      <c r="K60" s="35"/>
      <c r="L60" s="35"/>
      <c r="N60" s="35"/>
      <c r="Q60" s="35"/>
      <c r="R60" s="35"/>
      <c r="S60" s="35"/>
      <c r="V60" s="35"/>
      <c r="W60" s="35"/>
      <c r="X60" s="35"/>
      <c r="Z60" s="35"/>
    </row>
    <row r="61" spans="1:28" x14ac:dyDescent="0.25">
      <c r="A61" s="36"/>
      <c r="E61" s="37"/>
      <c r="F61" s="37"/>
      <c r="G61" s="37"/>
      <c r="J61" s="37"/>
      <c r="K61" s="37"/>
      <c r="L61" s="37"/>
      <c r="N61" s="37"/>
      <c r="Q61" s="37"/>
      <c r="R61" s="37"/>
      <c r="S61" s="37"/>
      <c r="V61" s="37"/>
      <c r="W61" s="37"/>
      <c r="X61" s="37"/>
      <c r="Z61" s="37"/>
    </row>
    <row r="62" spans="1:28" x14ac:dyDescent="0.25">
      <c r="A62" s="769"/>
      <c r="B62" s="769"/>
      <c r="C62" s="143"/>
      <c r="D62" s="38"/>
      <c r="E62" s="39"/>
      <c r="F62" s="39"/>
      <c r="G62" s="39"/>
      <c r="I62" s="38"/>
      <c r="J62" s="39"/>
      <c r="K62" s="39"/>
      <c r="L62" s="39"/>
      <c r="N62" s="39"/>
      <c r="P62" s="38"/>
      <c r="Q62" s="39"/>
      <c r="R62" s="39"/>
      <c r="S62" s="39"/>
      <c r="U62" s="38"/>
      <c r="V62" s="39"/>
      <c r="W62" s="39"/>
      <c r="X62" s="39"/>
      <c r="Z62" s="39"/>
    </row>
    <row r="63" spans="1:28" x14ac:dyDescent="0.25">
      <c r="A63" s="769"/>
      <c r="B63" s="769"/>
      <c r="C63" s="143"/>
      <c r="D63" s="38"/>
      <c r="E63" s="39"/>
      <c r="F63" s="39"/>
      <c r="G63" s="39"/>
      <c r="I63" s="38"/>
      <c r="J63" s="39"/>
      <c r="K63" s="39"/>
      <c r="L63" s="39"/>
      <c r="N63" s="39"/>
      <c r="P63" s="38"/>
      <c r="Q63" s="39"/>
      <c r="R63" s="39"/>
      <c r="S63" s="39"/>
      <c r="U63" s="38"/>
      <c r="V63" s="39"/>
      <c r="W63" s="39"/>
      <c r="X63" s="39"/>
      <c r="Z63" s="39"/>
    </row>
    <row r="65" spans="1:26" x14ac:dyDescent="0.25">
      <c r="A65" s="842"/>
      <c r="B65" s="842"/>
      <c r="C65" s="842"/>
      <c r="D65" s="842"/>
      <c r="E65" s="842"/>
      <c r="F65" s="842"/>
      <c r="G65" s="842"/>
      <c r="H65" s="842"/>
      <c r="I65" s="842"/>
      <c r="J65" s="842"/>
      <c r="K65" s="842"/>
      <c r="L65" s="842"/>
      <c r="M65" s="842"/>
      <c r="N65" s="842"/>
      <c r="O65" s="842"/>
      <c r="P65" s="1"/>
      <c r="Q65" s="1"/>
      <c r="R65" s="1"/>
      <c r="S65" s="1"/>
      <c r="U65" s="1"/>
      <c r="V65" s="1"/>
      <c r="W65" s="1"/>
      <c r="X65" s="1"/>
      <c r="Z65" s="1"/>
    </row>
    <row r="66" spans="1:26" x14ac:dyDescent="0.25">
      <c r="A66" s="1"/>
      <c r="D66" s="1"/>
      <c r="E66" s="1"/>
      <c r="F66" s="1"/>
      <c r="G66" s="1"/>
      <c r="I66" s="1"/>
      <c r="J66" s="1"/>
      <c r="K66" s="1"/>
      <c r="L66" s="1"/>
      <c r="N66" s="1"/>
      <c r="P66" s="1"/>
      <c r="Q66" s="1"/>
      <c r="R66" s="1"/>
      <c r="S66" s="1"/>
      <c r="U66" s="1"/>
      <c r="V66" s="1"/>
      <c r="W66" s="1"/>
      <c r="X66" s="1"/>
      <c r="Z66" s="1"/>
    </row>
    <row r="67" spans="1:26" x14ac:dyDescent="0.25">
      <c r="A67" s="1"/>
      <c r="D67" s="1"/>
      <c r="E67" s="1"/>
      <c r="F67" s="1"/>
      <c r="G67" s="1"/>
      <c r="I67" s="1"/>
      <c r="J67" s="1"/>
      <c r="K67" s="1"/>
      <c r="L67" s="1"/>
      <c r="N67" s="1"/>
      <c r="P67" s="1"/>
      <c r="Q67" s="1"/>
      <c r="R67" s="1"/>
      <c r="S67" s="1"/>
      <c r="U67" s="1"/>
      <c r="V67" s="1"/>
      <c r="W67" s="1"/>
      <c r="X67" s="1"/>
      <c r="Z67" s="1"/>
    </row>
    <row r="68" spans="1:26" x14ac:dyDescent="0.25">
      <c r="A68" s="1"/>
      <c r="D68" s="1"/>
      <c r="E68" s="1"/>
      <c r="F68" s="1"/>
      <c r="G68" s="1"/>
      <c r="I68" s="1"/>
      <c r="J68" s="1"/>
      <c r="K68" s="1"/>
      <c r="L68" s="1"/>
      <c r="N68" s="1"/>
      <c r="P68" s="1"/>
      <c r="Q68" s="1"/>
      <c r="R68" s="1"/>
      <c r="S68" s="1"/>
      <c r="U68" s="1"/>
      <c r="V68" s="1"/>
      <c r="W68" s="1"/>
      <c r="X68" s="1"/>
      <c r="Z68" s="1"/>
    </row>
    <row r="69" spans="1:26" x14ac:dyDescent="0.25">
      <c r="A69" s="1"/>
      <c r="D69" s="1"/>
      <c r="E69" s="1"/>
      <c r="F69" s="1"/>
      <c r="G69" s="1"/>
      <c r="I69" s="1"/>
      <c r="J69" s="1"/>
      <c r="K69" s="1"/>
      <c r="L69" s="1"/>
      <c r="N69" s="1"/>
      <c r="P69" s="1"/>
      <c r="Q69" s="1"/>
      <c r="R69" s="1"/>
      <c r="S69" s="1"/>
      <c r="U69" s="1"/>
      <c r="V69" s="1"/>
      <c r="W69" s="1"/>
      <c r="X69" s="1"/>
      <c r="Z69" s="1"/>
    </row>
    <row r="70" spans="1:26" x14ac:dyDescent="0.25">
      <c r="A70" s="1"/>
      <c r="D70" s="1"/>
      <c r="E70" s="1"/>
      <c r="F70" s="1"/>
      <c r="G70" s="1"/>
      <c r="I70" s="1"/>
      <c r="J70" s="1"/>
      <c r="K70" s="1"/>
      <c r="L70" s="1"/>
      <c r="N70" s="1"/>
      <c r="P70" s="1"/>
      <c r="Q70" s="1"/>
      <c r="R70" s="1"/>
      <c r="S70" s="1"/>
      <c r="U70" s="1"/>
      <c r="V70" s="1"/>
      <c r="W70" s="1"/>
      <c r="X70" s="1"/>
      <c r="Z70" s="1"/>
    </row>
    <row r="71" spans="1:26" x14ac:dyDescent="0.25">
      <c r="A71" s="1"/>
      <c r="D71" s="1"/>
      <c r="E71" s="1"/>
      <c r="F71" s="1"/>
      <c r="G71" s="1"/>
      <c r="I71" s="1"/>
      <c r="J71" s="1"/>
      <c r="K71" s="1"/>
      <c r="L71" s="1"/>
      <c r="N71" s="1"/>
      <c r="P71" s="1"/>
      <c r="Q71" s="1"/>
      <c r="R71" s="1"/>
      <c r="S71" s="1"/>
      <c r="U71" s="1"/>
      <c r="V71" s="1"/>
      <c r="W71" s="1"/>
      <c r="X71" s="1"/>
      <c r="Z71" s="1"/>
    </row>
    <row r="72" spans="1:26" x14ac:dyDescent="0.25">
      <c r="A72" s="1"/>
      <c r="D72" s="1"/>
      <c r="E72" s="1"/>
      <c r="F72" s="1"/>
      <c r="G72" s="1"/>
      <c r="I72" s="1"/>
      <c r="J72" s="1"/>
      <c r="K72" s="1"/>
      <c r="L72" s="1"/>
      <c r="N72" s="1"/>
      <c r="P72" s="1"/>
      <c r="Q72" s="1"/>
      <c r="R72" s="1"/>
      <c r="S72" s="1"/>
      <c r="U72" s="1"/>
      <c r="V72" s="1"/>
      <c r="W72" s="1"/>
      <c r="X72" s="1"/>
      <c r="Z72" s="1"/>
    </row>
    <row r="73" spans="1:26" x14ac:dyDescent="0.25">
      <c r="A73" s="1"/>
      <c r="D73" s="1"/>
      <c r="E73" s="1"/>
      <c r="F73" s="1"/>
      <c r="G73" s="1"/>
      <c r="I73" s="1"/>
      <c r="J73" s="1"/>
      <c r="K73" s="1"/>
      <c r="L73" s="1"/>
      <c r="N73" s="1"/>
      <c r="P73" s="1"/>
      <c r="Q73" s="1"/>
      <c r="R73" s="1"/>
      <c r="S73" s="1"/>
      <c r="U73" s="1"/>
      <c r="V73" s="1"/>
      <c r="W73" s="1"/>
      <c r="X73" s="1"/>
      <c r="Z73" s="1"/>
    </row>
    <row r="74" spans="1:26" x14ac:dyDescent="0.25">
      <c r="A74" s="1"/>
      <c r="D74" s="1"/>
      <c r="E74" s="1"/>
      <c r="F74" s="1"/>
      <c r="G74" s="1"/>
      <c r="I74" s="1"/>
      <c r="J74" s="1"/>
      <c r="K74" s="1"/>
      <c r="L74" s="1"/>
      <c r="N74" s="1"/>
      <c r="P74" s="1"/>
      <c r="Q74" s="1"/>
      <c r="R74" s="1"/>
      <c r="S74" s="1"/>
      <c r="U74" s="1"/>
      <c r="V74" s="1"/>
      <c r="W74" s="1"/>
      <c r="X74" s="1"/>
      <c r="Z74" s="1"/>
    </row>
    <row r="75" spans="1:26" x14ac:dyDescent="0.25">
      <c r="A75" s="1"/>
      <c r="D75" s="1"/>
      <c r="E75" s="1"/>
      <c r="F75" s="1"/>
      <c r="G75" s="1"/>
      <c r="I75" s="1"/>
      <c r="J75" s="1"/>
      <c r="K75" s="1"/>
      <c r="L75" s="1"/>
      <c r="N75" s="1"/>
      <c r="P75" s="1"/>
      <c r="Q75" s="1"/>
      <c r="R75" s="1"/>
      <c r="S75" s="1"/>
      <c r="U75" s="1"/>
      <c r="V75" s="1"/>
      <c r="W75" s="1"/>
      <c r="X75" s="1"/>
      <c r="Z75" s="1"/>
    </row>
    <row r="76" spans="1:26" x14ac:dyDescent="0.25">
      <c r="A76" s="1"/>
      <c r="D76" s="1"/>
      <c r="E76" s="1"/>
      <c r="F76" s="1"/>
      <c r="G76" s="1"/>
      <c r="I76" s="1"/>
      <c r="J76" s="1"/>
      <c r="K76" s="1"/>
      <c r="L76" s="1"/>
      <c r="N76" s="1"/>
      <c r="P76" s="1"/>
      <c r="Q76" s="1"/>
      <c r="R76" s="1"/>
      <c r="S76" s="1"/>
      <c r="U76" s="1"/>
      <c r="V76" s="1"/>
      <c r="W76" s="1"/>
      <c r="X76" s="1"/>
      <c r="Z76" s="1"/>
    </row>
    <row r="77" spans="1:26" x14ac:dyDescent="0.25">
      <c r="A77" s="1"/>
      <c r="D77" s="1"/>
      <c r="E77" s="1"/>
      <c r="F77" s="1"/>
      <c r="G77" s="1"/>
      <c r="I77" s="1"/>
      <c r="J77" s="1"/>
      <c r="K77" s="1"/>
      <c r="L77" s="1"/>
      <c r="N77" s="1"/>
      <c r="P77" s="1"/>
      <c r="Q77" s="1"/>
      <c r="R77" s="1"/>
      <c r="S77" s="1"/>
      <c r="U77" s="1"/>
      <c r="V77" s="1"/>
      <c r="W77" s="1"/>
      <c r="X77" s="1"/>
      <c r="Z77" s="1"/>
    </row>
    <row r="78" spans="1:26" x14ac:dyDescent="0.25">
      <c r="A78" s="1"/>
      <c r="D78" s="1"/>
      <c r="E78" s="1"/>
      <c r="F78" s="1"/>
      <c r="G78" s="1"/>
      <c r="I78" s="1"/>
      <c r="J78" s="1"/>
      <c r="K78" s="1"/>
      <c r="L78" s="1"/>
      <c r="N78" s="1"/>
      <c r="P78" s="1"/>
      <c r="Q78" s="1"/>
      <c r="R78" s="1"/>
      <c r="S78" s="1"/>
      <c r="U78" s="1"/>
      <c r="V78" s="1"/>
      <c r="W78" s="1"/>
      <c r="X78" s="1"/>
      <c r="Z78" s="1"/>
    </row>
    <row r="79" spans="1:26" x14ac:dyDescent="0.25">
      <c r="A79" s="1"/>
      <c r="D79" s="1"/>
      <c r="E79" s="1"/>
      <c r="F79" s="1"/>
      <c r="G79" s="1"/>
      <c r="I79" s="1"/>
      <c r="J79" s="1"/>
      <c r="K79" s="1"/>
      <c r="L79" s="1"/>
      <c r="N79" s="1"/>
      <c r="P79" s="1"/>
      <c r="Q79" s="1"/>
      <c r="R79" s="1"/>
      <c r="S79" s="1"/>
      <c r="U79" s="1"/>
      <c r="V79" s="1"/>
      <c r="W79" s="1"/>
      <c r="X79" s="1"/>
      <c r="Z79" s="1"/>
    </row>
    <row r="80" spans="1:26" x14ac:dyDescent="0.25">
      <c r="A80" s="1"/>
      <c r="D80" s="1"/>
      <c r="E80" s="1"/>
      <c r="F80" s="1"/>
      <c r="G80" s="1"/>
      <c r="I80" s="1"/>
      <c r="J80" s="1"/>
      <c r="K80" s="1"/>
      <c r="L80" s="1"/>
      <c r="N80" s="1"/>
      <c r="P80" s="1"/>
      <c r="Q80" s="1"/>
      <c r="R80" s="1"/>
      <c r="S80" s="1"/>
      <c r="U80" s="1"/>
      <c r="V80" s="1"/>
      <c r="W80" s="1"/>
      <c r="X80" s="1"/>
      <c r="Z80" s="1"/>
    </row>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sheetData>
  <mergeCells count="11">
    <mergeCell ref="P4:U4"/>
    <mergeCell ref="P5:U5"/>
    <mergeCell ref="AB4:AB6"/>
    <mergeCell ref="D5:O5"/>
    <mergeCell ref="A62:B62"/>
    <mergeCell ref="A65:O65"/>
    <mergeCell ref="A4:A6"/>
    <mergeCell ref="B4:B6"/>
    <mergeCell ref="C4:C6"/>
    <mergeCell ref="D4:O4"/>
    <mergeCell ref="A63:B63"/>
  </mergeCells>
  <conditionalFormatting sqref="I3">
    <cfRule type="containsText" dxfId="27" priority="15" operator="containsText" text="Tăng">
      <formula>NOT(ISERROR(SEARCH("Tăng",I3)))</formula>
    </cfRule>
    <cfRule type="containsText" dxfId="26" priority="16" operator="containsText" text="Không đổi">
      <formula>NOT(ISERROR(SEARCH("Không đổi",I3)))</formula>
    </cfRule>
    <cfRule type="containsText" dxfId="25" priority="17" operator="containsText" text="Tăng">
      <formula>NOT(ISERROR(SEARCH("Tăng",I3)))</formula>
    </cfRule>
    <cfRule type="containsText" dxfId="24" priority="18" operator="containsText" text="Tăng">
      <formula>NOT(ISERROR(SEARCH("Tăng",I3)))</formula>
    </cfRule>
    <cfRule type="containsText" dxfId="23" priority="19" operator="containsText" text="Tăng">
      <formula>NOT(ISERROR(SEARCH("Tăng",I3)))</formula>
    </cfRule>
    <cfRule type="containsText" dxfId="22" priority="20" operator="containsText" text="Giảm">
      <formula>NOT(ISERROR(SEARCH("Giảm",I3)))</formula>
    </cfRule>
    <cfRule type="containsText" dxfId="21" priority="21" operator="containsText" text="Tăng">
      <formula>NOT(ISERROR(SEARCH("Tăng",I3)))</formula>
    </cfRule>
  </conditionalFormatting>
  <conditionalFormatting sqref="O3">
    <cfRule type="containsText" dxfId="20" priority="22" operator="containsText" text="Tăng">
      <formula>NOT(ISERROR(SEARCH("Tăng",O3)))</formula>
    </cfRule>
    <cfRule type="containsText" dxfId="19" priority="23" operator="containsText" text="Không đổi">
      <formula>NOT(ISERROR(SEARCH("Không đổi",O3)))</formula>
    </cfRule>
    <cfRule type="containsText" dxfId="18" priority="24" operator="containsText" text="Tăng">
      <formula>NOT(ISERROR(SEARCH("Tăng",O3)))</formula>
    </cfRule>
    <cfRule type="containsText" dxfId="17" priority="25" operator="containsText" text="Tăng">
      <formula>NOT(ISERROR(SEARCH("Tăng",O3)))</formula>
    </cfRule>
    <cfRule type="containsText" dxfId="16" priority="26" operator="containsText" text="Tăng">
      <formula>NOT(ISERROR(SEARCH("Tăng",O3)))</formula>
    </cfRule>
    <cfRule type="containsText" dxfId="15" priority="27" operator="containsText" text="Giảm">
      <formula>NOT(ISERROR(SEARCH("Giảm",O3)))</formula>
    </cfRule>
    <cfRule type="containsText" dxfId="14" priority="28" operator="containsText" text="Tăng">
      <formula>NOT(ISERROR(SEARCH("Tăng",O3)))</formula>
    </cfRule>
  </conditionalFormatting>
  <conditionalFormatting sqref="R3">
    <cfRule type="containsText" dxfId="13" priority="8" operator="containsText" text="Tăng">
      <formula>NOT(ISERROR(SEARCH("Tăng",R3)))</formula>
    </cfRule>
    <cfRule type="containsText" dxfId="12" priority="9" operator="containsText" text="Không đổi">
      <formula>NOT(ISERROR(SEARCH("Không đổi",R3)))</formula>
    </cfRule>
    <cfRule type="containsText" dxfId="11" priority="10" operator="containsText" text="Tăng">
      <formula>NOT(ISERROR(SEARCH("Tăng",R3)))</formula>
    </cfRule>
    <cfRule type="containsText" dxfId="10" priority="11" operator="containsText" text="Tăng">
      <formula>NOT(ISERROR(SEARCH("Tăng",R3)))</formula>
    </cfRule>
    <cfRule type="containsText" dxfId="9" priority="12" operator="containsText" text="Tăng">
      <formula>NOT(ISERROR(SEARCH("Tăng",R3)))</formula>
    </cfRule>
    <cfRule type="containsText" dxfId="8" priority="13" operator="containsText" text="Giảm">
      <formula>NOT(ISERROR(SEARCH("Giảm",R3)))</formula>
    </cfRule>
    <cfRule type="containsText" dxfId="7" priority="14" operator="containsText" text="Tăng">
      <formula>NOT(ISERROR(SEARCH("Tăng",R3)))</formula>
    </cfRule>
  </conditionalFormatting>
  <conditionalFormatting sqref="U3">
    <cfRule type="containsText" dxfId="6" priority="1" operator="containsText" text="Tăng">
      <formula>NOT(ISERROR(SEARCH("Tăng",U3)))</formula>
    </cfRule>
    <cfRule type="containsText" dxfId="5" priority="2" operator="containsText" text="Không đổi">
      <formula>NOT(ISERROR(SEARCH("Không đổi",U3)))</formula>
    </cfRule>
    <cfRule type="containsText" dxfId="4" priority="3" operator="containsText" text="Tăng">
      <formula>NOT(ISERROR(SEARCH("Tăng",U3)))</formula>
    </cfRule>
    <cfRule type="containsText" dxfId="3" priority="4" operator="containsText" text="Tăng">
      <formula>NOT(ISERROR(SEARCH("Tăng",U3)))</formula>
    </cfRule>
    <cfRule type="containsText" dxfId="2" priority="5" operator="containsText" text="Tăng">
      <formula>NOT(ISERROR(SEARCH("Tăng",U3)))</formula>
    </cfRule>
    <cfRule type="containsText" dxfId="1" priority="6" operator="containsText" text="Giảm">
      <formula>NOT(ISERROR(SEARCH("Giảm",U3)))</formula>
    </cfRule>
    <cfRule type="containsText" dxfId="0" priority="7" operator="containsText" text="Tăng">
      <formula>NOT(ISERROR(SEARCH("Tăng",U3)))</formula>
    </cfRule>
  </conditionalFormatting>
  <printOptions horizontalCentered="1"/>
  <pageMargins left="0.45" right="0.2" top="0.75" bottom="0.5" header="0.3" footer="0.3"/>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K63" sqref="K63"/>
    </sheetView>
  </sheetViews>
  <sheetFormatPr defaultColWidth="9.28515625" defaultRowHeight="16.5" x14ac:dyDescent="0.25"/>
  <cols>
    <col min="1" max="1" width="5.140625" style="6" customWidth="1"/>
    <col min="2" max="2" width="7.7109375" style="6" hidden="1" customWidth="1"/>
    <col min="3" max="3" width="14.7109375" style="6" customWidth="1"/>
    <col min="4" max="5" width="8.42578125" style="6" customWidth="1"/>
    <col min="6" max="6" width="12.140625" style="6" customWidth="1"/>
    <col min="7" max="8" width="8.42578125" style="6" customWidth="1"/>
    <col min="9" max="9" width="12.140625" style="6" customWidth="1"/>
    <col min="10" max="11" width="8.42578125" style="6" customWidth="1"/>
    <col min="12" max="12" width="12" style="6" customWidth="1"/>
    <col min="13" max="14" width="8.42578125" style="6" customWidth="1"/>
    <col min="15" max="15" width="12.42578125" style="6" customWidth="1"/>
    <col min="16" max="16" width="8.7109375" style="6" hidden="1" customWidth="1"/>
    <col min="17" max="16384" width="9.28515625" style="6"/>
  </cols>
  <sheetData>
    <row r="1" spans="1:16" ht="30" customHeight="1" x14ac:dyDescent="0.25">
      <c r="A1" s="768" t="s">
        <v>65</v>
      </c>
      <c r="B1" s="768"/>
      <c r="C1" s="768"/>
      <c r="D1" s="768"/>
      <c r="E1" s="768"/>
      <c r="F1" s="768"/>
      <c r="G1" s="768"/>
      <c r="H1" s="768"/>
      <c r="I1" s="768"/>
      <c r="J1" s="768"/>
      <c r="K1" s="768"/>
      <c r="L1" s="768"/>
      <c r="M1" s="768"/>
      <c r="N1" s="768"/>
      <c r="O1" s="768"/>
      <c r="P1" s="768"/>
    </row>
    <row r="2" spans="1:16" ht="9" hidden="1" customHeight="1" x14ac:dyDescent="0.25">
      <c r="A2" s="7"/>
      <c r="B2" s="7"/>
      <c r="C2" s="7"/>
      <c r="D2" s="7"/>
      <c r="E2" s="7"/>
      <c r="F2" s="1"/>
      <c r="G2" s="7"/>
      <c r="H2" s="7"/>
      <c r="I2" s="1"/>
      <c r="J2" s="1"/>
      <c r="K2" s="1"/>
      <c r="L2" s="1"/>
      <c r="M2" s="1"/>
      <c r="N2" s="1"/>
      <c r="O2" s="1"/>
      <c r="P2" s="7"/>
    </row>
    <row r="3" spans="1:16" ht="9" hidden="1" customHeight="1" x14ac:dyDescent="0.25">
      <c r="A3" s="7"/>
      <c r="B3" s="7"/>
      <c r="C3" s="7"/>
      <c r="D3" s="7"/>
      <c r="E3" s="7"/>
      <c r="F3" s="1"/>
      <c r="G3" s="7"/>
      <c r="H3" s="7"/>
      <c r="I3" s="1"/>
      <c r="J3" s="1"/>
      <c r="K3" s="1"/>
      <c r="L3" s="1"/>
      <c r="M3" s="1"/>
      <c r="N3" s="1"/>
      <c r="O3" s="1"/>
      <c r="P3" s="7"/>
    </row>
    <row r="4" spans="1:16" ht="1.5" hidden="1" customHeight="1" x14ac:dyDescent="0.25">
      <c r="A4" s="7"/>
      <c r="B4" s="7"/>
      <c r="C4" s="7"/>
      <c r="D4" s="7"/>
      <c r="E4" s="7"/>
      <c r="F4" s="1"/>
      <c r="G4" s="7"/>
      <c r="H4" s="7"/>
      <c r="I4" s="1"/>
      <c r="J4" s="1"/>
      <c r="K4" s="1"/>
      <c r="L4" s="1"/>
      <c r="M4" s="1"/>
      <c r="N4" s="1"/>
      <c r="O4" s="1"/>
      <c r="P4" s="7"/>
    </row>
    <row r="5" spans="1:16" ht="23.25" customHeight="1" x14ac:dyDescent="0.25">
      <c r="A5" s="2"/>
      <c r="B5" s="1"/>
      <c r="C5" s="1"/>
      <c r="D5" s="1"/>
      <c r="E5" s="1"/>
      <c r="F5" s="1"/>
      <c r="G5" s="1"/>
      <c r="H5" s="1"/>
      <c r="J5" s="1"/>
      <c r="K5" s="1"/>
      <c r="L5" s="1"/>
      <c r="M5" s="1"/>
      <c r="N5" s="1"/>
      <c r="O5" s="122" t="s">
        <v>0</v>
      </c>
    </row>
    <row r="6" spans="1:16" ht="83.25" customHeight="1" x14ac:dyDescent="0.25">
      <c r="A6" s="140" t="s">
        <v>1</v>
      </c>
      <c r="B6" s="140" t="s">
        <v>53</v>
      </c>
      <c r="C6" s="147" t="s">
        <v>3</v>
      </c>
      <c r="D6" s="81" t="s">
        <v>55</v>
      </c>
      <c r="E6" s="81" t="s">
        <v>66</v>
      </c>
      <c r="F6" s="313" t="s">
        <v>58</v>
      </c>
      <c r="G6" s="81" t="s">
        <v>54</v>
      </c>
      <c r="H6" s="81" t="s">
        <v>67</v>
      </c>
      <c r="I6" s="314" t="s">
        <v>59</v>
      </c>
      <c r="J6" s="81" t="s">
        <v>60</v>
      </c>
      <c r="K6" s="81" t="s">
        <v>61</v>
      </c>
      <c r="L6" s="314" t="s">
        <v>62</v>
      </c>
      <c r="M6" s="81" t="s">
        <v>63</v>
      </c>
      <c r="N6" s="81" t="s">
        <v>68</v>
      </c>
      <c r="O6" s="315" t="s">
        <v>64</v>
      </c>
      <c r="P6" s="140" t="s">
        <v>6</v>
      </c>
    </row>
    <row r="7" spans="1:16" s="8" customFormat="1" ht="17.25" customHeight="1" x14ac:dyDescent="0.25">
      <c r="A7" s="4" t="s">
        <v>15</v>
      </c>
      <c r="B7" s="4" t="s">
        <v>16</v>
      </c>
      <c r="C7" s="4" t="s">
        <v>16</v>
      </c>
      <c r="D7" s="130" t="s">
        <v>146</v>
      </c>
      <c r="E7" s="130" t="s">
        <v>147</v>
      </c>
      <c r="F7" s="316" t="s">
        <v>148</v>
      </c>
      <c r="G7" s="141" t="s">
        <v>150</v>
      </c>
      <c r="H7" s="141" t="s">
        <v>149</v>
      </c>
      <c r="I7" s="316" t="s">
        <v>151</v>
      </c>
      <c r="J7" s="141" t="s">
        <v>152</v>
      </c>
      <c r="K7" s="317" t="s">
        <v>153</v>
      </c>
      <c r="L7" s="318" t="s">
        <v>154</v>
      </c>
      <c r="M7" s="152" t="s">
        <v>155</v>
      </c>
      <c r="N7" s="317" t="s">
        <v>156</v>
      </c>
      <c r="O7" s="318" t="s">
        <v>157</v>
      </c>
      <c r="P7" s="4">
        <v>13</v>
      </c>
    </row>
    <row r="8" spans="1:16" ht="21" customHeight="1" x14ac:dyDescent="0.25">
      <c r="A8" s="153">
        <v>1</v>
      </c>
      <c r="B8" s="154" t="s">
        <v>17</v>
      </c>
      <c r="C8" s="155" t="s">
        <v>18</v>
      </c>
      <c r="D8" s="156">
        <v>2.9</v>
      </c>
      <c r="E8" s="158">
        <v>1.8</v>
      </c>
      <c r="F8" s="319">
        <f>E8-D8</f>
        <v>-1.0999999999999999</v>
      </c>
      <c r="G8" s="162">
        <v>1.8</v>
      </c>
      <c r="H8" s="164">
        <v>2.8</v>
      </c>
      <c r="I8" s="320">
        <f>H8-G8</f>
        <v>0.99999999999999978</v>
      </c>
      <c r="J8" s="162">
        <v>1.6</v>
      </c>
      <c r="K8" s="164">
        <v>2.5</v>
      </c>
      <c r="L8" s="320">
        <f>K8-J8</f>
        <v>0.89999999999999991</v>
      </c>
      <c r="M8" s="162">
        <v>0.7</v>
      </c>
      <c r="N8" s="164">
        <v>2.9</v>
      </c>
      <c r="O8" s="321">
        <f>N8-M8</f>
        <v>2.2000000000000002</v>
      </c>
      <c r="P8" s="322"/>
    </row>
    <row r="9" spans="1:16" ht="21" customHeight="1" x14ac:dyDescent="0.25">
      <c r="A9" s="160">
        <v>2</v>
      </c>
      <c r="B9" s="135" t="s">
        <v>19</v>
      </c>
      <c r="C9" s="161" t="s">
        <v>20</v>
      </c>
      <c r="D9" s="162">
        <v>2</v>
      </c>
      <c r="E9" s="164">
        <v>1.7</v>
      </c>
      <c r="F9" s="319">
        <f t="shared" ref="F9:F25" si="0">E9-D9</f>
        <v>-0.30000000000000004</v>
      </c>
      <c r="G9" s="162">
        <v>2.1</v>
      </c>
      <c r="H9" s="164">
        <v>1.9</v>
      </c>
      <c r="I9" s="323">
        <f t="shared" ref="I9:I25" si="1">H9-G9</f>
        <v>-0.20000000000000018</v>
      </c>
      <c r="J9" s="162">
        <v>2.2999999999999998</v>
      </c>
      <c r="K9" s="164">
        <v>1.8</v>
      </c>
      <c r="L9" s="323">
        <f t="shared" ref="L9:L25" si="2">K9-J9</f>
        <v>-0.49999999999999978</v>
      </c>
      <c r="M9" s="162">
        <v>2</v>
      </c>
      <c r="N9" s="164">
        <v>1.8</v>
      </c>
      <c r="O9" s="324">
        <f t="shared" ref="O9:O25" si="3">N9-M9</f>
        <v>-0.19999999999999996</v>
      </c>
      <c r="P9" s="9"/>
    </row>
    <row r="10" spans="1:16" ht="21" customHeight="1" x14ac:dyDescent="0.25">
      <c r="A10" s="160">
        <v>3</v>
      </c>
      <c r="B10" s="135" t="s">
        <v>21</v>
      </c>
      <c r="C10" s="161" t="s">
        <v>22</v>
      </c>
      <c r="D10" s="162">
        <v>1.8</v>
      </c>
      <c r="E10" s="164">
        <v>1.4</v>
      </c>
      <c r="F10" s="319">
        <v>-0.40000000000000013</v>
      </c>
      <c r="G10" s="162">
        <v>1.4</v>
      </c>
      <c r="H10" s="164">
        <v>1.6</v>
      </c>
      <c r="I10" s="323">
        <v>0.20000000000000018</v>
      </c>
      <c r="J10" s="162">
        <v>1.3</v>
      </c>
      <c r="K10" s="164">
        <v>1.5</v>
      </c>
      <c r="L10" s="323">
        <v>0.19999999999999996</v>
      </c>
      <c r="M10" s="162">
        <v>1</v>
      </c>
      <c r="N10" s="164">
        <v>1.4</v>
      </c>
      <c r="O10" s="324">
        <v>0.39999999999999991</v>
      </c>
      <c r="P10" s="10"/>
    </row>
    <row r="11" spans="1:16" ht="21" customHeight="1" x14ac:dyDescent="0.25">
      <c r="A11" s="160">
        <v>4</v>
      </c>
      <c r="B11" s="135" t="s">
        <v>23</v>
      </c>
      <c r="C11" s="161" t="s">
        <v>24</v>
      </c>
      <c r="D11" s="162">
        <v>0.3</v>
      </c>
      <c r="E11" s="164">
        <v>0.5</v>
      </c>
      <c r="F11" s="319">
        <f t="shared" si="0"/>
        <v>0.2</v>
      </c>
      <c r="G11" s="162">
        <v>0.4</v>
      </c>
      <c r="H11" s="164">
        <v>1</v>
      </c>
      <c r="I11" s="323">
        <f t="shared" si="1"/>
        <v>0.6</v>
      </c>
      <c r="J11" s="162">
        <v>0.3</v>
      </c>
      <c r="K11" s="164">
        <v>1.2</v>
      </c>
      <c r="L11" s="323">
        <f t="shared" si="2"/>
        <v>0.89999999999999991</v>
      </c>
      <c r="M11" s="162">
        <v>0.4</v>
      </c>
      <c r="N11" s="164">
        <v>0.7</v>
      </c>
      <c r="O11" s="324">
        <f t="shared" si="3"/>
        <v>0.29999999999999993</v>
      </c>
      <c r="P11" s="10"/>
    </row>
    <row r="12" spans="1:16" ht="21" customHeight="1" x14ac:dyDescent="0.25">
      <c r="A12" s="160">
        <v>5</v>
      </c>
      <c r="B12" s="135" t="s">
        <v>25</v>
      </c>
      <c r="C12" s="161" t="s">
        <v>26</v>
      </c>
      <c r="D12" s="162">
        <v>0.7</v>
      </c>
      <c r="E12" s="164">
        <v>1.2</v>
      </c>
      <c r="F12" s="319">
        <f t="shared" si="0"/>
        <v>0.5</v>
      </c>
      <c r="G12" s="162">
        <v>0.8</v>
      </c>
      <c r="H12" s="164">
        <v>1</v>
      </c>
      <c r="I12" s="323">
        <f t="shared" si="1"/>
        <v>0.19999999999999996</v>
      </c>
      <c r="J12" s="162">
        <v>1</v>
      </c>
      <c r="K12" s="164">
        <v>1</v>
      </c>
      <c r="L12" s="323">
        <f t="shared" si="2"/>
        <v>0</v>
      </c>
      <c r="M12" s="162">
        <v>1.2</v>
      </c>
      <c r="N12" s="164">
        <v>1.1000000000000001</v>
      </c>
      <c r="O12" s="324">
        <f t="shared" si="3"/>
        <v>-9.9999999999999867E-2</v>
      </c>
      <c r="P12" s="10"/>
    </row>
    <row r="13" spans="1:16" ht="21" customHeight="1" x14ac:dyDescent="0.25">
      <c r="A13" s="160">
        <v>6</v>
      </c>
      <c r="B13" s="135" t="s">
        <v>27</v>
      </c>
      <c r="C13" s="161" t="s">
        <v>28</v>
      </c>
      <c r="D13" s="162">
        <v>0.7</v>
      </c>
      <c r="E13" s="164">
        <v>0.4</v>
      </c>
      <c r="F13" s="319">
        <f t="shared" si="0"/>
        <v>-0.29999999999999993</v>
      </c>
      <c r="G13" s="162">
        <v>0.4</v>
      </c>
      <c r="H13" s="164">
        <v>0.5</v>
      </c>
      <c r="I13" s="323">
        <f t="shared" si="1"/>
        <v>9.9999999999999978E-2</v>
      </c>
      <c r="J13" s="162">
        <v>0.6</v>
      </c>
      <c r="K13" s="164">
        <v>0.7</v>
      </c>
      <c r="L13" s="323">
        <f t="shared" si="2"/>
        <v>9.9999999999999978E-2</v>
      </c>
      <c r="M13" s="162">
        <v>0.8</v>
      </c>
      <c r="N13" s="164">
        <v>0.6</v>
      </c>
      <c r="O13" s="324">
        <f t="shared" si="3"/>
        <v>-0.20000000000000007</v>
      </c>
      <c r="P13" s="10"/>
    </row>
    <row r="14" spans="1:16" ht="21" customHeight="1" x14ac:dyDescent="0.25">
      <c r="A14" s="165">
        <v>7</v>
      </c>
      <c r="B14" s="135" t="s">
        <v>29</v>
      </c>
      <c r="C14" s="161" t="s">
        <v>30</v>
      </c>
      <c r="D14" s="162">
        <v>3</v>
      </c>
      <c r="E14" s="164">
        <v>2.6</v>
      </c>
      <c r="F14" s="319">
        <f t="shared" si="0"/>
        <v>-0.39999999999999991</v>
      </c>
      <c r="G14" s="162">
        <v>2.8</v>
      </c>
      <c r="H14" s="164">
        <v>2.4</v>
      </c>
      <c r="I14" s="323">
        <f t="shared" si="1"/>
        <v>-0.39999999999999991</v>
      </c>
      <c r="J14" s="162">
        <v>2.7</v>
      </c>
      <c r="K14" s="164">
        <v>2.2000000000000002</v>
      </c>
      <c r="L14" s="323">
        <f t="shared" si="2"/>
        <v>-0.5</v>
      </c>
      <c r="M14" s="162">
        <v>2.7</v>
      </c>
      <c r="N14" s="164">
        <v>2.1</v>
      </c>
      <c r="O14" s="324">
        <f t="shared" si="3"/>
        <v>-0.60000000000000009</v>
      </c>
      <c r="P14" s="10"/>
    </row>
    <row r="15" spans="1:16" ht="21" customHeight="1" x14ac:dyDescent="0.25">
      <c r="A15" s="166">
        <v>8</v>
      </c>
      <c r="B15" s="55" t="s">
        <v>31</v>
      </c>
      <c r="C15" s="167" t="s">
        <v>32</v>
      </c>
      <c r="D15" s="168">
        <v>5.4</v>
      </c>
      <c r="E15" s="170">
        <v>4.5999999999999996</v>
      </c>
      <c r="F15" s="319">
        <f t="shared" si="0"/>
        <v>-0.80000000000000071</v>
      </c>
      <c r="G15" s="168">
        <v>5.2</v>
      </c>
      <c r="H15" s="170">
        <v>4.7</v>
      </c>
      <c r="I15" s="323">
        <f t="shared" si="1"/>
        <v>-0.5</v>
      </c>
      <c r="J15" s="168">
        <v>4.8</v>
      </c>
      <c r="K15" s="170">
        <v>5.2</v>
      </c>
      <c r="L15" s="323">
        <f t="shared" si="2"/>
        <v>0.40000000000000036</v>
      </c>
      <c r="M15" s="168">
        <v>4.5</v>
      </c>
      <c r="N15" s="170">
        <v>4.5999999999999996</v>
      </c>
      <c r="O15" s="324">
        <f t="shared" si="3"/>
        <v>9.9999999999999645E-2</v>
      </c>
      <c r="P15" s="10"/>
    </row>
    <row r="16" spans="1:16" ht="21" customHeight="1" x14ac:dyDescent="0.25">
      <c r="A16" s="171">
        <v>9</v>
      </c>
      <c r="B16" s="55" t="s">
        <v>33</v>
      </c>
      <c r="C16" s="167" t="s">
        <v>34</v>
      </c>
      <c r="D16" s="168">
        <v>7</v>
      </c>
      <c r="E16" s="170">
        <v>7.8</v>
      </c>
      <c r="F16" s="319">
        <f t="shared" si="0"/>
        <v>0.79999999999999982</v>
      </c>
      <c r="G16" s="168">
        <v>6.7</v>
      </c>
      <c r="H16" s="170">
        <v>7.2</v>
      </c>
      <c r="I16" s="323">
        <f t="shared" si="1"/>
        <v>0.5</v>
      </c>
      <c r="J16" s="168">
        <v>8.1999999999999993</v>
      </c>
      <c r="K16" s="170">
        <v>7.5</v>
      </c>
      <c r="L16" s="323">
        <f t="shared" si="2"/>
        <v>-0.69999999999999929</v>
      </c>
      <c r="M16" s="168">
        <v>7.8</v>
      </c>
      <c r="N16" s="170">
        <v>7.1</v>
      </c>
      <c r="O16" s="324">
        <f t="shared" si="3"/>
        <v>-0.70000000000000018</v>
      </c>
      <c r="P16" s="10"/>
    </row>
    <row r="17" spans="1:16" ht="21" customHeight="1" x14ac:dyDescent="0.25">
      <c r="A17" s="171">
        <v>10</v>
      </c>
      <c r="B17" s="171" t="s">
        <v>35</v>
      </c>
      <c r="C17" s="172" t="s">
        <v>36</v>
      </c>
      <c r="D17" s="168">
        <v>1.6</v>
      </c>
      <c r="E17" s="170">
        <v>0.6</v>
      </c>
      <c r="F17" s="319">
        <f t="shared" si="0"/>
        <v>-1</v>
      </c>
      <c r="G17" s="168">
        <v>2</v>
      </c>
      <c r="H17" s="170">
        <v>0.5</v>
      </c>
      <c r="I17" s="323">
        <f t="shared" si="1"/>
        <v>-1.5</v>
      </c>
      <c r="J17" s="168">
        <v>0.6</v>
      </c>
      <c r="K17" s="170">
        <v>0.8</v>
      </c>
      <c r="L17" s="323">
        <f t="shared" si="2"/>
        <v>0.20000000000000007</v>
      </c>
      <c r="M17" s="168">
        <v>0.1</v>
      </c>
      <c r="N17" s="170">
        <v>0.7</v>
      </c>
      <c r="O17" s="324">
        <f t="shared" si="3"/>
        <v>0.6</v>
      </c>
      <c r="P17" s="10"/>
    </row>
    <row r="18" spans="1:16" ht="21" customHeight="1" x14ac:dyDescent="0.25">
      <c r="A18" s="171">
        <v>11</v>
      </c>
      <c r="B18" s="171" t="s">
        <v>37</v>
      </c>
      <c r="C18" s="172" t="s">
        <v>38</v>
      </c>
      <c r="D18" s="168">
        <v>0</v>
      </c>
      <c r="E18" s="170">
        <v>1.6</v>
      </c>
      <c r="F18" s="319">
        <f t="shared" si="0"/>
        <v>1.6</v>
      </c>
      <c r="G18" s="168">
        <v>0.6</v>
      </c>
      <c r="H18" s="170">
        <v>1.3</v>
      </c>
      <c r="I18" s="323">
        <f t="shared" si="1"/>
        <v>0.70000000000000007</v>
      </c>
      <c r="J18" s="168">
        <v>1.8</v>
      </c>
      <c r="K18" s="170">
        <v>1.4</v>
      </c>
      <c r="L18" s="323">
        <f t="shared" si="2"/>
        <v>-0.40000000000000013</v>
      </c>
      <c r="M18" s="168">
        <v>1.6</v>
      </c>
      <c r="N18" s="170">
        <v>2</v>
      </c>
      <c r="O18" s="324">
        <f t="shared" si="3"/>
        <v>0.39999999999999991</v>
      </c>
      <c r="P18" s="10"/>
    </row>
    <row r="19" spans="1:16" ht="21" customHeight="1" x14ac:dyDescent="0.25">
      <c r="A19" s="171">
        <v>12</v>
      </c>
      <c r="B19" s="171" t="s">
        <v>39</v>
      </c>
      <c r="C19" s="172" t="s">
        <v>40</v>
      </c>
      <c r="D19" s="168">
        <v>1.3</v>
      </c>
      <c r="E19" s="170">
        <v>2.8</v>
      </c>
      <c r="F19" s="319">
        <f t="shared" si="0"/>
        <v>1.4999999999999998</v>
      </c>
      <c r="G19" s="170">
        <v>1.9</v>
      </c>
      <c r="H19" s="1">
        <v>2.7</v>
      </c>
      <c r="I19" s="323">
        <f t="shared" si="1"/>
        <v>0.80000000000000027</v>
      </c>
      <c r="J19" s="168">
        <v>2.1</v>
      </c>
      <c r="K19" s="170">
        <v>2.9</v>
      </c>
      <c r="L19" s="323">
        <f t="shared" si="2"/>
        <v>0.79999999999999982</v>
      </c>
      <c r="M19" s="168">
        <v>2.6</v>
      </c>
      <c r="N19" s="170">
        <v>2.6</v>
      </c>
      <c r="O19" s="324">
        <f t="shared" si="3"/>
        <v>0</v>
      </c>
      <c r="P19" s="10"/>
    </row>
    <row r="20" spans="1:16" ht="21" customHeight="1" x14ac:dyDescent="0.25">
      <c r="A20" s="171">
        <v>13</v>
      </c>
      <c r="B20" s="171" t="s">
        <v>41</v>
      </c>
      <c r="C20" s="172" t="s">
        <v>42</v>
      </c>
      <c r="D20" s="168">
        <v>4.87</v>
      </c>
      <c r="E20" s="170">
        <v>5.6</v>
      </c>
      <c r="F20" s="319">
        <f t="shared" si="0"/>
        <v>0.72999999999999954</v>
      </c>
      <c r="G20" s="168">
        <v>5.12</v>
      </c>
      <c r="H20" s="170">
        <v>5.3</v>
      </c>
      <c r="I20" s="323">
        <f t="shared" si="1"/>
        <v>0.17999999999999972</v>
      </c>
      <c r="J20" s="168">
        <v>5.04</v>
      </c>
      <c r="K20" s="170">
        <v>5</v>
      </c>
      <c r="L20" s="323">
        <f t="shared" si="2"/>
        <v>-4.0000000000000036E-2</v>
      </c>
      <c r="M20" s="168">
        <v>5.39</v>
      </c>
      <c r="N20" s="170">
        <v>4.5</v>
      </c>
      <c r="O20" s="324">
        <f t="shared" si="3"/>
        <v>-0.88999999999999968</v>
      </c>
      <c r="P20" s="10"/>
    </row>
    <row r="21" spans="1:16" ht="21" customHeight="1" x14ac:dyDescent="0.25">
      <c r="A21" s="171">
        <v>14</v>
      </c>
      <c r="B21" s="171" t="s">
        <v>43</v>
      </c>
      <c r="C21" s="172" t="s">
        <v>44</v>
      </c>
      <c r="D21" s="168">
        <v>3.1</v>
      </c>
      <c r="E21" s="170">
        <v>1.4</v>
      </c>
      <c r="F21" s="319">
        <f t="shared" si="0"/>
        <v>-1.7000000000000002</v>
      </c>
      <c r="G21" s="168">
        <v>2.8</v>
      </c>
      <c r="H21" s="170">
        <v>1.7</v>
      </c>
      <c r="I21" s="323">
        <f t="shared" si="1"/>
        <v>-1.0999999999999999</v>
      </c>
      <c r="J21" s="168">
        <v>1.2</v>
      </c>
      <c r="K21" s="170">
        <v>1.9</v>
      </c>
      <c r="L21" s="323">
        <f t="shared" si="2"/>
        <v>0.7</v>
      </c>
      <c r="M21" s="168">
        <v>2.5</v>
      </c>
      <c r="N21" s="170">
        <v>1.8</v>
      </c>
      <c r="O21" s="324">
        <f t="shared" si="3"/>
        <v>-0.7</v>
      </c>
      <c r="P21" s="10"/>
    </row>
    <row r="22" spans="1:16" ht="21" customHeight="1" x14ac:dyDescent="0.25">
      <c r="A22" s="171">
        <v>15</v>
      </c>
      <c r="B22" s="171" t="s">
        <v>45</v>
      </c>
      <c r="C22" s="172" t="s">
        <v>46</v>
      </c>
      <c r="D22" s="168">
        <v>4.4000000000000004</v>
      </c>
      <c r="E22" s="170">
        <v>5.5</v>
      </c>
      <c r="F22" s="319">
        <f t="shared" si="0"/>
        <v>1.0999999999999996</v>
      </c>
      <c r="G22" s="168">
        <v>4.4000000000000004</v>
      </c>
      <c r="H22" s="170">
        <v>5.2</v>
      </c>
      <c r="I22" s="323">
        <f t="shared" si="1"/>
        <v>0.79999999999999982</v>
      </c>
      <c r="J22" s="168">
        <v>5.4</v>
      </c>
      <c r="K22" s="170">
        <v>4.9000000000000004</v>
      </c>
      <c r="L22" s="323">
        <f t="shared" si="2"/>
        <v>-0.5</v>
      </c>
      <c r="M22" s="168">
        <v>6.3</v>
      </c>
      <c r="N22" s="170">
        <v>5</v>
      </c>
      <c r="O22" s="324">
        <f t="shared" si="3"/>
        <v>-1.2999999999999998</v>
      </c>
      <c r="P22" s="10"/>
    </row>
    <row r="23" spans="1:16" ht="21" customHeight="1" x14ac:dyDescent="0.25">
      <c r="A23" s="171">
        <v>16</v>
      </c>
      <c r="B23" s="171" t="s">
        <v>47</v>
      </c>
      <c r="C23" s="172" t="s">
        <v>56</v>
      </c>
      <c r="D23" s="168">
        <v>3.9</v>
      </c>
      <c r="E23" s="170">
        <v>5.4</v>
      </c>
      <c r="F23" s="319">
        <f t="shared" si="0"/>
        <v>1.5000000000000004</v>
      </c>
      <c r="G23" s="168">
        <v>4.5999999999999996</v>
      </c>
      <c r="H23" s="170">
        <v>3.6</v>
      </c>
      <c r="I23" s="323">
        <f t="shared" si="1"/>
        <v>-0.99999999999999956</v>
      </c>
      <c r="J23" s="168">
        <v>4.5999999999999996</v>
      </c>
      <c r="K23" s="170">
        <v>2.8</v>
      </c>
      <c r="L23" s="323">
        <f t="shared" si="2"/>
        <v>-1.7999999999999998</v>
      </c>
      <c r="M23" s="168">
        <v>6.9</v>
      </c>
      <c r="N23" s="170">
        <v>4</v>
      </c>
      <c r="O23" s="324">
        <f t="shared" si="3"/>
        <v>-2.9000000000000004</v>
      </c>
      <c r="P23" s="10"/>
    </row>
    <row r="24" spans="1:16" ht="21" customHeight="1" x14ac:dyDescent="0.25">
      <c r="A24" s="171">
        <v>17</v>
      </c>
      <c r="B24" s="171" t="s">
        <v>48</v>
      </c>
      <c r="C24" s="172" t="s">
        <v>49</v>
      </c>
      <c r="D24" s="168">
        <v>-1.8</v>
      </c>
      <c r="E24" s="170">
        <v>0.5</v>
      </c>
      <c r="F24" s="319">
        <f t="shared" si="0"/>
        <v>2.2999999999999998</v>
      </c>
      <c r="G24" s="168">
        <v>-0.3</v>
      </c>
      <c r="H24" s="170">
        <v>0.4</v>
      </c>
      <c r="I24" s="323">
        <f t="shared" si="1"/>
        <v>0.7</v>
      </c>
      <c r="J24" s="168">
        <v>0.03</v>
      </c>
      <c r="K24" s="170">
        <v>0.4</v>
      </c>
      <c r="L24" s="323">
        <f t="shared" si="2"/>
        <v>0.37</v>
      </c>
      <c r="M24" s="168">
        <v>1.5</v>
      </c>
      <c r="N24" s="170">
        <v>1.8</v>
      </c>
      <c r="O24" s="324">
        <f t="shared" si="3"/>
        <v>0.30000000000000004</v>
      </c>
      <c r="P24" s="10"/>
    </row>
    <row r="25" spans="1:16" ht="21" customHeight="1" x14ac:dyDescent="0.25">
      <c r="A25" s="175">
        <v>18</v>
      </c>
      <c r="B25" s="175" t="s">
        <v>51</v>
      </c>
      <c r="C25" s="176" t="s">
        <v>52</v>
      </c>
      <c r="D25" s="177">
        <v>5.4</v>
      </c>
      <c r="E25" s="179">
        <v>4.5</v>
      </c>
      <c r="F25" s="325">
        <f t="shared" si="0"/>
        <v>-0.90000000000000036</v>
      </c>
      <c r="G25" s="177">
        <v>5.5</v>
      </c>
      <c r="H25" s="179">
        <v>5.2</v>
      </c>
      <c r="I25" s="326">
        <f t="shared" si="1"/>
        <v>-0.29999999999999982</v>
      </c>
      <c r="J25" s="177">
        <v>3.9</v>
      </c>
      <c r="K25" s="179">
        <v>5.5</v>
      </c>
      <c r="L25" s="326">
        <f t="shared" si="2"/>
        <v>1.6</v>
      </c>
      <c r="M25" s="177">
        <v>3</v>
      </c>
      <c r="N25" s="179">
        <v>5.5</v>
      </c>
      <c r="O25" s="327">
        <f t="shared" si="3"/>
        <v>2.5</v>
      </c>
      <c r="P25" s="328"/>
    </row>
    <row r="26" spans="1:16" ht="21" hidden="1" customHeight="1" x14ac:dyDescent="0.25">
      <c r="A26" s="160"/>
      <c r="B26" s="180"/>
      <c r="C26" s="181"/>
      <c r="D26" s="181"/>
      <c r="E26" s="181"/>
      <c r="F26" s="329"/>
      <c r="G26" s="181"/>
      <c r="H26" s="162"/>
      <c r="I26" s="330"/>
      <c r="J26" s="162"/>
      <c r="K26" s="162"/>
      <c r="L26" s="330"/>
      <c r="M26" s="162"/>
      <c r="N26" s="162"/>
      <c r="O26" s="331"/>
      <c r="P26" s="9"/>
    </row>
    <row r="27" spans="1:16" ht="21" hidden="1" customHeight="1" x14ac:dyDescent="0.25">
      <c r="A27" s="171"/>
      <c r="B27" s="182"/>
      <c r="C27" s="172"/>
      <c r="D27" s="172"/>
      <c r="E27" s="172"/>
      <c r="F27" s="332"/>
      <c r="G27" s="172"/>
      <c r="H27" s="168"/>
      <c r="I27" s="333"/>
      <c r="J27" s="168"/>
      <c r="K27" s="168"/>
      <c r="L27" s="333"/>
      <c r="M27" s="168"/>
      <c r="N27" s="168"/>
      <c r="O27" s="334"/>
      <c r="P27" s="10"/>
    </row>
    <row r="28" spans="1:16" ht="21" hidden="1" customHeight="1" x14ac:dyDescent="0.25">
      <c r="A28" s="171"/>
      <c r="B28" s="182"/>
      <c r="C28" s="172"/>
      <c r="D28" s="172"/>
      <c r="E28" s="172"/>
      <c r="F28" s="332"/>
      <c r="G28" s="172"/>
      <c r="H28" s="168"/>
      <c r="I28" s="333"/>
      <c r="J28" s="168"/>
      <c r="K28" s="168"/>
      <c r="L28" s="333"/>
      <c r="M28" s="168"/>
      <c r="N28" s="168"/>
      <c r="O28" s="334"/>
      <c r="P28" s="10"/>
    </row>
    <row r="29" spans="1:16" ht="21" hidden="1" customHeight="1" x14ac:dyDescent="0.25">
      <c r="A29" s="171"/>
      <c r="B29" s="182"/>
      <c r="C29" s="172"/>
      <c r="D29" s="172"/>
      <c r="E29" s="172"/>
      <c r="F29" s="332"/>
      <c r="G29" s="172"/>
      <c r="H29" s="168"/>
      <c r="I29" s="333"/>
      <c r="J29" s="168"/>
      <c r="K29" s="168"/>
      <c r="L29" s="333"/>
      <c r="M29" s="168"/>
      <c r="N29" s="168"/>
      <c r="O29" s="334"/>
      <c r="P29" s="10"/>
    </row>
    <row r="30" spans="1:16" ht="21" hidden="1" customHeight="1" x14ac:dyDescent="0.25">
      <c r="A30" s="171"/>
      <c r="B30" s="182"/>
      <c r="C30" s="172"/>
      <c r="D30" s="172"/>
      <c r="E30" s="172"/>
      <c r="F30" s="332"/>
      <c r="G30" s="172"/>
      <c r="H30" s="168"/>
      <c r="I30" s="333"/>
      <c r="J30" s="168"/>
      <c r="K30" s="168"/>
      <c r="L30" s="333"/>
      <c r="M30" s="168"/>
      <c r="N30" s="168"/>
      <c r="O30" s="334"/>
      <c r="P30" s="10"/>
    </row>
    <row r="31" spans="1:16" ht="21" hidden="1" customHeight="1" x14ac:dyDescent="0.25">
      <c r="A31" s="171"/>
      <c r="B31" s="182"/>
      <c r="C31" s="172"/>
      <c r="D31" s="172"/>
      <c r="E31" s="172"/>
      <c r="F31" s="332"/>
      <c r="G31" s="172"/>
      <c r="H31" s="168"/>
      <c r="I31" s="333"/>
      <c r="J31" s="168"/>
      <c r="K31" s="168"/>
      <c r="L31" s="333"/>
      <c r="M31" s="168"/>
      <c r="N31" s="168"/>
      <c r="O31" s="334"/>
      <c r="P31" s="10"/>
    </row>
    <row r="32" spans="1:16" ht="21" hidden="1" customHeight="1" x14ac:dyDescent="0.25">
      <c r="A32" s="171"/>
      <c r="B32" s="182"/>
      <c r="C32" s="172"/>
      <c r="D32" s="172"/>
      <c r="E32" s="172"/>
      <c r="F32" s="332"/>
      <c r="G32" s="172"/>
      <c r="H32" s="168"/>
      <c r="I32" s="333"/>
      <c r="J32" s="168"/>
      <c r="K32" s="168"/>
      <c r="L32" s="333"/>
      <c r="M32" s="168"/>
      <c r="N32" s="168"/>
      <c r="O32" s="334"/>
      <c r="P32" s="10"/>
    </row>
    <row r="33" spans="1:16" ht="21" hidden="1" customHeight="1" x14ac:dyDescent="0.25">
      <c r="A33" s="171"/>
      <c r="B33" s="182"/>
      <c r="C33" s="172"/>
      <c r="D33" s="172"/>
      <c r="E33" s="172"/>
      <c r="F33" s="332"/>
      <c r="G33" s="172"/>
      <c r="H33" s="168"/>
      <c r="I33" s="333"/>
      <c r="J33" s="168"/>
      <c r="K33" s="168"/>
      <c r="L33" s="333"/>
      <c r="M33" s="168"/>
      <c r="N33" s="168"/>
      <c r="O33" s="334"/>
      <c r="P33" s="10"/>
    </row>
    <row r="34" spans="1:16" ht="21" hidden="1" customHeight="1" x14ac:dyDescent="0.25">
      <c r="A34" s="171"/>
      <c r="B34" s="182"/>
      <c r="C34" s="172"/>
      <c r="D34" s="172"/>
      <c r="E34" s="172"/>
      <c r="F34" s="332"/>
      <c r="G34" s="172"/>
      <c r="H34" s="168"/>
      <c r="I34" s="333"/>
      <c r="J34" s="168"/>
      <c r="K34" s="168"/>
      <c r="L34" s="333"/>
      <c r="M34" s="168"/>
      <c r="N34" s="168"/>
      <c r="O34" s="334"/>
      <c r="P34" s="10"/>
    </row>
    <row r="35" spans="1:16" ht="21" hidden="1" customHeight="1" x14ac:dyDescent="0.25">
      <c r="A35" s="171"/>
      <c r="B35" s="182"/>
      <c r="C35" s="172"/>
      <c r="D35" s="172"/>
      <c r="E35" s="172"/>
      <c r="F35" s="332"/>
      <c r="G35" s="172"/>
      <c r="H35" s="168"/>
      <c r="I35" s="333"/>
      <c r="J35" s="168"/>
      <c r="K35" s="168"/>
      <c r="L35" s="333"/>
      <c r="M35" s="168"/>
      <c r="N35" s="168"/>
      <c r="O35" s="334"/>
      <c r="P35" s="10"/>
    </row>
    <row r="36" spans="1:16" ht="21" hidden="1" customHeight="1" x14ac:dyDescent="0.25">
      <c r="A36" s="171"/>
      <c r="B36" s="182"/>
      <c r="C36" s="172"/>
      <c r="D36" s="172"/>
      <c r="E36" s="172"/>
      <c r="F36" s="332"/>
      <c r="G36" s="172"/>
      <c r="H36" s="168"/>
      <c r="I36" s="333"/>
      <c r="J36" s="168"/>
      <c r="K36" s="168"/>
      <c r="L36" s="333"/>
      <c r="M36" s="168"/>
      <c r="N36" s="168"/>
      <c r="O36" s="334"/>
      <c r="P36" s="10"/>
    </row>
    <row r="37" spans="1:16" ht="21" hidden="1" customHeight="1" x14ac:dyDescent="0.25">
      <c r="A37" s="171"/>
      <c r="B37" s="182"/>
      <c r="C37" s="172"/>
      <c r="D37" s="172"/>
      <c r="E37" s="172"/>
      <c r="F37" s="332"/>
      <c r="G37" s="172"/>
      <c r="H37" s="168"/>
      <c r="I37" s="333"/>
      <c r="J37" s="168"/>
      <c r="K37" s="168"/>
      <c r="L37" s="333"/>
      <c r="M37" s="168"/>
      <c r="N37" s="168"/>
      <c r="O37" s="334"/>
      <c r="P37" s="10"/>
    </row>
    <row r="38" spans="1:16" ht="21" hidden="1" customHeight="1" x14ac:dyDescent="0.25">
      <c r="A38" s="171"/>
      <c r="B38" s="182"/>
      <c r="C38" s="172"/>
      <c r="D38" s="172"/>
      <c r="E38" s="172"/>
      <c r="F38" s="332"/>
      <c r="G38" s="172"/>
      <c r="H38" s="168"/>
      <c r="I38" s="333"/>
      <c r="J38" s="168"/>
      <c r="K38" s="168"/>
      <c r="L38" s="333"/>
      <c r="M38" s="168"/>
      <c r="N38" s="168"/>
      <c r="O38" s="334"/>
      <c r="P38" s="10"/>
    </row>
    <row r="39" spans="1:16" ht="21" hidden="1" customHeight="1" x14ac:dyDescent="0.25">
      <c r="A39" s="171"/>
      <c r="B39" s="182"/>
      <c r="C39" s="172"/>
      <c r="D39" s="172"/>
      <c r="E39" s="172"/>
      <c r="F39" s="332"/>
      <c r="G39" s="172"/>
      <c r="H39" s="168"/>
      <c r="I39" s="333"/>
      <c r="J39" s="168"/>
      <c r="K39" s="168"/>
      <c r="L39" s="333"/>
      <c r="M39" s="168"/>
      <c r="N39" s="168"/>
      <c r="O39" s="334"/>
      <c r="P39" s="10"/>
    </row>
    <row r="40" spans="1:16" ht="21" hidden="1" customHeight="1" x14ac:dyDescent="0.25">
      <c r="A40" s="171"/>
      <c r="B40" s="182"/>
      <c r="C40" s="172"/>
      <c r="D40" s="172"/>
      <c r="E40" s="172"/>
      <c r="F40" s="332"/>
      <c r="G40" s="172"/>
      <c r="H40" s="168"/>
      <c r="I40" s="333"/>
      <c r="J40" s="168"/>
      <c r="K40" s="168"/>
      <c r="L40" s="333"/>
      <c r="M40" s="168"/>
      <c r="N40" s="168"/>
      <c r="O40" s="334"/>
      <c r="P40" s="10"/>
    </row>
    <row r="41" spans="1:16" ht="21" hidden="1" customHeight="1" x14ac:dyDescent="0.25">
      <c r="A41" s="171"/>
      <c r="B41" s="182"/>
      <c r="C41" s="172"/>
      <c r="D41" s="172"/>
      <c r="E41" s="172"/>
      <c r="F41" s="332"/>
      <c r="G41" s="172"/>
      <c r="H41" s="168"/>
      <c r="I41" s="333"/>
      <c r="J41" s="168"/>
      <c r="K41" s="168"/>
      <c r="L41" s="333"/>
      <c r="M41" s="168"/>
      <c r="N41" s="168"/>
      <c r="O41" s="334"/>
      <c r="P41" s="10"/>
    </row>
    <row r="42" spans="1:16" ht="21" hidden="1" customHeight="1" x14ac:dyDescent="0.25">
      <c r="A42" s="171"/>
      <c r="B42" s="182"/>
      <c r="C42" s="172"/>
      <c r="D42" s="172"/>
      <c r="E42" s="172"/>
      <c r="F42" s="332"/>
      <c r="G42" s="172"/>
      <c r="H42" s="168"/>
      <c r="I42" s="333"/>
      <c r="J42" s="168"/>
      <c r="K42" s="168"/>
      <c r="L42" s="333"/>
      <c r="M42" s="168"/>
      <c r="N42" s="168"/>
      <c r="O42" s="334"/>
      <c r="P42" s="10"/>
    </row>
    <row r="43" spans="1:16" ht="21" hidden="1" customHeight="1" x14ac:dyDescent="0.25">
      <c r="A43" s="171"/>
      <c r="B43" s="182"/>
      <c r="C43" s="172"/>
      <c r="D43" s="172"/>
      <c r="E43" s="172"/>
      <c r="F43" s="332"/>
      <c r="G43" s="172"/>
      <c r="H43" s="168"/>
      <c r="I43" s="333"/>
      <c r="J43" s="168"/>
      <c r="K43" s="168"/>
      <c r="L43" s="333"/>
      <c r="M43" s="168"/>
      <c r="N43" s="168"/>
      <c r="O43" s="334"/>
      <c r="P43" s="10"/>
    </row>
    <row r="44" spans="1:16" ht="21" hidden="1" customHeight="1" x14ac:dyDescent="0.25">
      <c r="A44" s="171"/>
      <c r="B44" s="182"/>
      <c r="C44" s="172"/>
      <c r="D44" s="172"/>
      <c r="E44" s="172"/>
      <c r="F44" s="332"/>
      <c r="G44" s="172"/>
      <c r="H44" s="168"/>
      <c r="I44" s="333"/>
      <c r="J44" s="168"/>
      <c r="K44" s="168"/>
      <c r="L44" s="333"/>
      <c r="M44" s="168"/>
      <c r="N44" s="168"/>
      <c r="O44" s="334"/>
      <c r="P44" s="10"/>
    </row>
    <row r="45" spans="1:16" ht="21" hidden="1" customHeight="1" x14ac:dyDescent="0.25">
      <c r="A45" s="171"/>
      <c r="B45" s="182"/>
      <c r="C45" s="172"/>
      <c r="D45" s="172"/>
      <c r="E45" s="172"/>
      <c r="F45" s="332"/>
      <c r="G45" s="172"/>
      <c r="H45" s="168"/>
      <c r="I45" s="333"/>
      <c r="J45" s="168"/>
      <c r="K45" s="168"/>
      <c r="L45" s="333"/>
      <c r="M45" s="168"/>
      <c r="N45" s="168"/>
      <c r="O45" s="334"/>
      <c r="P45" s="10"/>
    </row>
    <row r="46" spans="1:16" ht="21" hidden="1" customHeight="1" x14ac:dyDescent="0.25">
      <c r="A46" s="171"/>
      <c r="B46" s="182"/>
      <c r="C46" s="172"/>
      <c r="D46" s="172"/>
      <c r="E46" s="172"/>
      <c r="F46" s="332"/>
      <c r="G46" s="172"/>
      <c r="H46" s="168"/>
      <c r="I46" s="333"/>
      <c r="J46" s="168"/>
      <c r="K46" s="168"/>
      <c r="L46" s="333"/>
      <c r="M46" s="168"/>
      <c r="N46" s="168"/>
      <c r="O46" s="334"/>
      <c r="P46" s="10"/>
    </row>
    <row r="47" spans="1:16" ht="21" hidden="1" customHeight="1" x14ac:dyDescent="0.25">
      <c r="A47" s="171"/>
      <c r="B47" s="182"/>
      <c r="C47" s="172"/>
      <c r="D47" s="172"/>
      <c r="E47" s="172"/>
      <c r="F47" s="332"/>
      <c r="G47" s="172"/>
      <c r="H47" s="168"/>
      <c r="I47" s="333"/>
      <c r="J47" s="168"/>
      <c r="K47" s="168"/>
      <c r="L47" s="333"/>
      <c r="M47" s="168"/>
      <c r="N47" s="168"/>
      <c r="O47" s="334"/>
      <c r="P47" s="10"/>
    </row>
    <row r="48" spans="1:16" ht="21" hidden="1" customHeight="1" x14ac:dyDescent="0.25">
      <c r="A48" s="171"/>
      <c r="B48" s="182"/>
      <c r="C48" s="172"/>
      <c r="D48" s="172"/>
      <c r="E48" s="172"/>
      <c r="F48" s="332"/>
      <c r="G48" s="172"/>
      <c r="H48" s="168"/>
      <c r="I48" s="333"/>
      <c r="J48" s="168"/>
      <c r="K48" s="168"/>
      <c r="L48" s="333"/>
      <c r="M48" s="168"/>
      <c r="N48" s="168"/>
      <c r="O48" s="334"/>
      <c r="P48" s="10"/>
    </row>
    <row r="49" spans="1:16" ht="21" hidden="1" customHeight="1" x14ac:dyDescent="0.25">
      <c r="A49" s="171"/>
      <c r="B49" s="182"/>
      <c r="C49" s="172"/>
      <c r="D49" s="172"/>
      <c r="E49" s="172"/>
      <c r="F49" s="332"/>
      <c r="G49" s="172"/>
      <c r="H49" s="168"/>
      <c r="I49" s="333"/>
      <c r="J49" s="168"/>
      <c r="K49" s="168"/>
      <c r="L49" s="333"/>
      <c r="M49" s="168"/>
      <c r="N49" s="168"/>
      <c r="O49" s="334"/>
      <c r="P49" s="10"/>
    </row>
    <row r="50" spans="1:16" ht="21" hidden="1" customHeight="1" x14ac:dyDescent="0.25">
      <c r="A50" s="171"/>
      <c r="B50" s="182"/>
      <c r="C50" s="172"/>
      <c r="D50" s="172"/>
      <c r="E50" s="172"/>
      <c r="F50" s="332"/>
      <c r="G50" s="172"/>
      <c r="H50" s="168"/>
      <c r="I50" s="333"/>
      <c r="J50" s="168"/>
      <c r="K50" s="168"/>
      <c r="L50" s="333"/>
      <c r="M50" s="168"/>
      <c r="N50" s="168"/>
      <c r="O50" s="334"/>
      <c r="P50" s="10"/>
    </row>
    <row r="51" spans="1:16" ht="21" hidden="1" customHeight="1" x14ac:dyDescent="0.25">
      <c r="A51" s="171"/>
      <c r="B51" s="182"/>
      <c r="C51" s="172"/>
      <c r="D51" s="172"/>
      <c r="E51" s="172"/>
      <c r="F51" s="332"/>
      <c r="G51" s="172"/>
      <c r="H51" s="168"/>
      <c r="I51" s="333"/>
      <c r="J51" s="168"/>
      <c r="K51" s="168"/>
      <c r="L51" s="333"/>
      <c r="M51" s="168"/>
      <c r="N51" s="168"/>
      <c r="O51" s="334"/>
      <c r="P51" s="10"/>
    </row>
    <row r="52" spans="1:16" ht="21" hidden="1" customHeight="1" x14ac:dyDescent="0.25">
      <c r="A52" s="171"/>
      <c r="B52" s="182"/>
      <c r="C52" s="172"/>
      <c r="D52" s="172"/>
      <c r="E52" s="172"/>
      <c r="F52" s="332"/>
      <c r="G52" s="172"/>
      <c r="H52" s="168"/>
      <c r="I52" s="333"/>
      <c r="J52" s="168"/>
      <c r="K52" s="168"/>
      <c r="L52" s="333"/>
      <c r="M52" s="168"/>
      <c r="N52" s="168"/>
      <c r="O52" s="334"/>
      <c r="P52" s="10"/>
    </row>
    <row r="53" spans="1:16" ht="21" hidden="1" customHeight="1" x14ac:dyDescent="0.25">
      <c r="A53" s="171"/>
      <c r="B53" s="182"/>
      <c r="C53" s="172"/>
      <c r="D53" s="172"/>
      <c r="E53" s="172"/>
      <c r="F53" s="332"/>
      <c r="G53" s="172"/>
      <c r="H53" s="168"/>
      <c r="I53" s="333"/>
      <c r="J53" s="168"/>
      <c r="K53" s="168"/>
      <c r="L53" s="333"/>
      <c r="M53" s="168"/>
      <c r="N53" s="168"/>
      <c r="O53" s="334"/>
      <c r="P53" s="10"/>
    </row>
    <row r="54" spans="1:16" ht="21" hidden="1" customHeight="1" x14ac:dyDescent="0.25">
      <c r="A54" s="171"/>
      <c r="B54" s="182"/>
      <c r="C54" s="172"/>
      <c r="D54" s="172"/>
      <c r="E54" s="172"/>
      <c r="F54" s="332"/>
      <c r="G54" s="172"/>
      <c r="H54" s="168"/>
      <c r="I54" s="333"/>
      <c r="J54" s="168"/>
      <c r="K54" s="168"/>
      <c r="L54" s="333"/>
      <c r="M54" s="168"/>
      <c r="N54" s="168"/>
      <c r="O54" s="334"/>
      <c r="P54" s="10"/>
    </row>
    <row r="55" spans="1:16" ht="21" hidden="1" customHeight="1" x14ac:dyDescent="0.25">
      <c r="A55" s="171"/>
      <c r="B55" s="182"/>
      <c r="C55" s="172"/>
      <c r="D55" s="172"/>
      <c r="E55" s="172"/>
      <c r="F55" s="332"/>
      <c r="G55" s="172"/>
      <c r="H55" s="168"/>
      <c r="I55" s="333"/>
      <c r="J55" s="168"/>
      <c r="K55" s="168"/>
      <c r="L55" s="333"/>
      <c r="M55" s="168"/>
      <c r="N55" s="168"/>
      <c r="O55" s="334"/>
      <c r="P55" s="10"/>
    </row>
    <row r="56" spans="1:16" ht="21" hidden="1" customHeight="1" x14ac:dyDescent="0.25">
      <c r="A56" s="183"/>
      <c r="B56" s="184"/>
      <c r="C56" s="185"/>
      <c r="D56" s="185"/>
      <c r="E56" s="185"/>
      <c r="F56" s="335"/>
      <c r="G56" s="185"/>
      <c r="H56" s="168"/>
      <c r="I56" s="333"/>
      <c r="J56" s="168"/>
      <c r="K56" s="168"/>
      <c r="L56" s="333"/>
      <c r="M56" s="168"/>
      <c r="N56" s="168"/>
      <c r="O56" s="334"/>
      <c r="P56" s="10"/>
    </row>
    <row r="57" spans="1:16" ht="21" hidden="1" customHeight="1" x14ac:dyDescent="0.25">
      <c r="A57" s="183"/>
      <c r="B57" s="336"/>
      <c r="C57" s="337"/>
      <c r="D57" s="337"/>
      <c r="E57" s="337"/>
      <c r="F57" s="338"/>
      <c r="G57" s="337"/>
      <c r="H57" s="339"/>
      <c r="I57" s="340"/>
      <c r="J57" s="339"/>
      <c r="K57" s="339"/>
      <c r="L57" s="340"/>
      <c r="M57" s="339"/>
      <c r="N57" s="339"/>
      <c r="O57" s="341"/>
      <c r="P57" s="11"/>
    </row>
    <row r="58" spans="1:16" ht="23.25" customHeight="1" x14ac:dyDescent="0.25">
      <c r="A58" s="2"/>
      <c r="B58" s="1"/>
      <c r="C58" s="14" t="s">
        <v>168</v>
      </c>
      <c r="D58" s="1"/>
      <c r="E58" s="1"/>
      <c r="F58" s="1"/>
      <c r="G58" s="1"/>
      <c r="H58" s="342"/>
      <c r="I58" s="342"/>
      <c r="J58" s="342"/>
      <c r="K58" s="342"/>
      <c r="L58" s="342"/>
      <c r="M58" s="342"/>
      <c r="N58" s="343"/>
      <c r="O58" s="12"/>
      <c r="P58" s="12"/>
    </row>
    <row r="59" spans="1:16" s="13" customFormat="1" ht="15.75" hidden="1" customHeight="1" x14ac:dyDescent="0.25">
      <c r="A59" s="344"/>
      <c r="D59" s="14"/>
      <c r="E59" s="14"/>
      <c r="F59" s="14"/>
      <c r="G59" s="14"/>
      <c r="H59" s="14"/>
      <c r="I59" s="14"/>
      <c r="J59" s="14"/>
      <c r="K59" s="14"/>
      <c r="L59" s="14"/>
      <c r="M59" s="14"/>
      <c r="N59" s="14"/>
      <c r="O59" s="14"/>
      <c r="P59" s="14"/>
    </row>
    <row r="60" spans="1:16" ht="21" customHeight="1" x14ac:dyDescent="0.25">
      <c r="A60" s="143"/>
      <c r="B60" s="1"/>
      <c r="C60" s="1"/>
      <c r="D60" s="1"/>
      <c r="E60" s="1"/>
      <c r="F60" s="1"/>
      <c r="G60" s="1"/>
      <c r="H60" s="1"/>
      <c r="I60" s="1"/>
      <c r="J60" s="1"/>
      <c r="K60" s="1"/>
      <c r="L60" s="1"/>
      <c r="M60" s="1"/>
      <c r="N60" s="1"/>
      <c r="O60" s="1"/>
      <c r="P60" s="1"/>
    </row>
    <row r="61" spans="1:16" ht="21" customHeight="1" x14ac:dyDescent="0.25">
      <c r="A61" s="2"/>
      <c r="B61" s="1"/>
      <c r="C61" s="1"/>
      <c r="D61" s="1"/>
      <c r="E61" s="1"/>
      <c r="F61" s="1"/>
      <c r="G61" s="1"/>
      <c r="H61" s="1"/>
      <c r="I61" s="1"/>
      <c r="J61" s="1"/>
      <c r="K61" s="1"/>
      <c r="L61" s="1"/>
      <c r="M61" s="1"/>
      <c r="N61" s="1"/>
      <c r="O61" s="1"/>
      <c r="P61" s="1"/>
    </row>
    <row r="62" spans="1:16" ht="21" customHeight="1" x14ac:dyDescent="0.25">
      <c r="A62" s="2"/>
      <c r="B62" s="1"/>
      <c r="C62" s="1"/>
      <c r="D62" s="1"/>
      <c r="E62" s="1"/>
      <c r="F62" s="1"/>
      <c r="G62" s="1"/>
      <c r="H62" s="1"/>
      <c r="I62" s="1"/>
      <c r="J62" s="1"/>
      <c r="K62" s="1"/>
      <c r="L62" s="1"/>
      <c r="M62" s="1"/>
      <c r="N62" s="1"/>
      <c r="O62" s="1"/>
      <c r="P62" s="1"/>
    </row>
    <row r="63" spans="1:16" x14ac:dyDescent="0.25">
      <c r="A63" s="2"/>
      <c r="B63" s="1"/>
      <c r="C63" s="1"/>
      <c r="D63" s="1"/>
      <c r="E63" s="1"/>
      <c r="F63" s="1"/>
      <c r="G63" s="1"/>
      <c r="H63" s="1"/>
      <c r="I63" s="1"/>
      <c r="J63" s="1"/>
      <c r="K63" s="1"/>
      <c r="L63" s="1"/>
      <c r="M63" s="1"/>
      <c r="N63" s="1"/>
      <c r="O63" s="1"/>
      <c r="P63" s="1"/>
    </row>
    <row r="64" spans="1:16" x14ac:dyDescent="0.25">
      <c r="A64" s="2"/>
      <c r="B64" s="1"/>
      <c r="C64" s="1"/>
      <c r="D64" s="1"/>
      <c r="E64" s="1"/>
      <c r="F64" s="1"/>
      <c r="G64" s="1"/>
      <c r="H64" s="1"/>
      <c r="I64" s="1"/>
      <c r="J64" s="1"/>
      <c r="K64" s="1"/>
      <c r="L64" s="1"/>
      <c r="M64" s="1"/>
      <c r="N64" s="1"/>
      <c r="O64" s="1"/>
      <c r="P64" s="1"/>
    </row>
  </sheetData>
  <mergeCells count="1">
    <mergeCell ref="A1:P1"/>
  </mergeCells>
  <printOptions horizontalCentered="1"/>
  <pageMargins left="0.45" right="0.45" top="0.5" bottom="0"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0"/>
  <sheetViews>
    <sheetView zoomScale="80" zoomScaleNormal="80" workbookViewId="0">
      <pane xSplit="3" ySplit="7" topLeftCell="D8" activePane="bottomRight" state="frozen"/>
      <selection activeCell="P4" sqref="P4:U6"/>
      <selection pane="topRight" activeCell="P4" sqref="P4:U6"/>
      <selection pane="bottomLeft" activeCell="P4" sqref="P4:U6"/>
      <selection pane="bottomRight" activeCell="P4" sqref="P4:U6"/>
    </sheetView>
  </sheetViews>
  <sheetFormatPr defaultColWidth="8.85546875" defaultRowHeight="15" x14ac:dyDescent="0.25"/>
  <cols>
    <col min="1" max="1" width="5.85546875" style="126" customWidth="1"/>
    <col min="2" max="2" width="0" style="126" hidden="1" customWidth="1"/>
    <col min="3" max="3" width="14.5703125" style="126" customWidth="1"/>
    <col min="4" max="4" width="10" style="126" customWidth="1"/>
    <col min="5" max="5" width="7.28515625" style="126" hidden="1" customWidth="1"/>
    <col min="6" max="6" width="10" style="126" customWidth="1"/>
    <col min="7" max="8" width="7.28515625" style="126" hidden="1" customWidth="1"/>
    <col min="9" max="9" width="10" style="126" customWidth="1"/>
    <col min="10" max="11" width="7.28515625" style="126" hidden="1" customWidth="1"/>
    <col min="12" max="12" width="10" style="126" customWidth="1"/>
    <col min="13" max="14" width="7.28515625" style="126" hidden="1" customWidth="1"/>
    <col min="15" max="18" width="10" style="126" customWidth="1"/>
    <col min="19" max="21" width="8.140625" style="126" customWidth="1"/>
    <col min="22" max="27" width="7.28515625" style="126" hidden="1" customWidth="1"/>
    <col min="28" max="28" width="9.140625" style="126" hidden="1" customWidth="1"/>
    <col min="29" max="16384" width="8.85546875" style="126"/>
  </cols>
  <sheetData>
    <row r="1" spans="1:42" ht="15" customHeight="1" x14ac:dyDescent="0.25">
      <c r="A1" s="49" t="s">
        <v>119</v>
      </c>
      <c r="B1" s="49"/>
      <c r="C1" s="49"/>
      <c r="D1" s="49"/>
      <c r="E1" s="49"/>
      <c r="F1" s="49"/>
      <c r="G1" s="49"/>
      <c r="H1" s="49"/>
      <c r="I1" s="49"/>
      <c r="J1" s="49"/>
      <c r="K1" s="49"/>
      <c r="L1" s="49"/>
      <c r="M1" s="49"/>
      <c r="N1" s="49"/>
      <c r="O1" s="49"/>
      <c r="P1" s="49"/>
      <c r="Q1" s="49"/>
      <c r="R1" s="49"/>
    </row>
    <row r="2" spans="1:42" ht="15" customHeight="1" x14ac:dyDescent="0.25">
      <c r="A2" s="49"/>
      <c r="B2" s="49"/>
      <c r="C2" s="49"/>
      <c r="D2" s="49"/>
      <c r="E2" s="49"/>
      <c r="F2" s="49"/>
      <c r="G2" s="49"/>
      <c r="H2" s="49"/>
      <c r="I2" s="49"/>
      <c r="J2" s="49"/>
      <c r="K2" s="49"/>
      <c r="L2" s="49"/>
      <c r="M2" s="49"/>
      <c r="N2" s="49"/>
      <c r="O2" s="49"/>
    </row>
    <row r="3" spans="1:42" ht="16.5" x14ac:dyDescent="0.25">
      <c r="A3" s="75"/>
      <c r="B3" s="75"/>
      <c r="C3" s="75"/>
      <c r="D3" s="50"/>
      <c r="E3" s="50"/>
      <c r="F3" s="1"/>
      <c r="G3" s="1"/>
      <c r="H3" s="1"/>
      <c r="I3" s="1"/>
      <c r="J3" s="50"/>
      <c r="K3" s="1"/>
      <c r="M3" s="1"/>
      <c r="N3" s="50"/>
      <c r="O3" s="51"/>
      <c r="P3" s="50"/>
      <c r="Q3" s="50"/>
      <c r="R3" s="51" t="s">
        <v>120</v>
      </c>
      <c r="S3" s="1"/>
      <c r="T3" s="1"/>
      <c r="U3" s="1"/>
      <c r="V3" s="50"/>
      <c r="W3" s="1"/>
      <c r="Y3" s="1"/>
      <c r="Z3" s="50"/>
      <c r="AB3" s="1"/>
    </row>
    <row r="4" spans="1:42" ht="21" customHeight="1" x14ac:dyDescent="0.25">
      <c r="A4" s="763" t="s">
        <v>1</v>
      </c>
      <c r="B4" s="763" t="s">
        <v>53</v>
      </c>
      <c r="C4" s="763" t="s">
        <v>103</v>
      </c>
      <c r="D4" s="772" t="s">
        <v>4</v>
      </c>
      <c r="E4" s="773"/>
      <c r="F4" s="773"/>
      <c r="G4" s="773"/>
      <c r="H4" s="773"/>
      <c r="I4" s="773"/>
      <c r="J4" s="773"/>
      <c r="K4" s="773"/>
      <c r="L4" s="773"/>
      <c r="M4" s="773"/>
      <c r="N4" s="773"/>
      <c r="O4" s="774"/>
      <c r="P4" s="776" t="s">
        <v>5</v>
      </c>
      <c r="Q4" s="777"/>
      <c r="R4" s="777"/>
      <c r="S4" s="777"/>
      <c r="T4" s="777"/>
      <c r="U4" s="778"/>
      <c r="V4" s="60"/>
      <c r="W4" s="60"/>
      <c r="X4" s="60"/>
      <c r="Y4" s="60"/>
      <c r="Z4" s="60"/>
      <c r="AA4" s="61"/>
      <c r="AB4" s="763" t="s">
        <v>6</v>
      </c>
    </row>
    <row r="5" spans="1:42" ht="21" customHeight="1" x14ac:dyDescent="0.25">
      <c r="A5" s="771"/>
      <c r="B5" s="771"/>
      <c r="C5" s="771"/>
      <c r="D5" s="843" t="s">
        <v>72</v>
      </c>
      <c r="E5" s="844"/>
      <c r="F5" s="844"/>
      <c r="G5" s="844"/>
      <c r="H5" s="844"/>
      <c r="I5" s="844"/>
      <c r="J5" s="844"/>
      <c r="K5" s="844"/>
      <c r="L5" s="844"/>
      <c r="M5" s="844"/>
      <c r="N5" s="844"/>
      <c r="O5" s="845"/>
      <c r="P5" s="776" t="s">
        <v>72</v>
      </c>
      <c r="Q5" s="777"/>
      <c r="R5" s="777"/>
      <c r="S5" s="777"/>
      <c r="T5" s="777"/>
      <c r="U5" s="778"/>
      <c r="V5" s="76"/>
      <c r="W5" s="76"/>
      <c r="X5" s="76"/>
      <c r="Y5" s="76"/>
      <c r="Z5" s="76"/>
      <c r="AA5" s="77"/>
      <c r="AB5" s="771"/>
    </row>
    <row r="6" spans="1:42" ht="21" customHeight="1" x14ac:dyDescent="0.25">
      <c r="A6" s="764"/>
      <c r="B6" s="764"/>
      <c r="C6" s="764"/>
      <c r="D6" s="22">
        <v>1</v>
      </c>
      <c r="E6" s="22">
        <v>2</v>
      </c>
      <c r="F6" s="22">
        <v>3</v>
      </c>
      <c r="G6" s="22">
        <v>4</v>
      </c>
      <c r="H6" s="22">
        <v>5</v>
      </c>
      <c r="I6" s="20">
        <v>6</v>
      </c>
      <c r="J6" s="21">
        <v>7</v>
      </c>
      <c r="K6" s="22">
        <v>8</v>
      </c>
      <c r="L6" s="20">
        <v>9</v>
      </c>
      <c r="M6" s="21">
        <v>10</v>
      </c>
      <c r="N6" s="22">
        <v>11</v>
      </c>
      <c r="O6" s="20">
        <v>12</v>
      </c>
      <c r="P6" s="22">
        <v>1</v>
      </c>
      <c r="Q6" s="22">
        <v>2</v>
      </c>
      <c r="R6" s="20">
        <v>3</v>
      </c>
      <c r="S6" s="22">
        <v>4</v>
      </c>
      <c r="T6" s="22">
        <v>5</v>
      </c>
      <c r="U6" s="20">
        <v>6</v>
      </c>
      <c r="V6" s="21">
        <v>7</v>
      </c>
      <c r="W6" s="22">
        <v>8</v>
      </c>
      <c r="X6" s="20">
        <v>9</v>
      </c>
      <c r="Y6" s="21">
        <v>10</v>
      </c>
      <c r="Z6" s="22">
        <v>11</v>
      </c>
      <c r="AA6" s="20">
        <v>12</v>
      </c>
      <c r="AB6" s="764"/>
    </row>
    <row r="7" spans="1:42" s="129" customFormat="1" ht="21" customHeight="1" x14ac:dyDescent="0.25">
      <c r="A7" s="127" t="s">
        <v>15</v>
      </c>
      <c r="B7" s="127"/>
      <c r="C7" s="127" t="s">
        <v>16</v>
      </c>
      <c r="D7" s="141" t="s">
        <v>146</v>
      </c>
      <c r="E7" s="272"/>
      <c r="F7" s="141" t="s">
        <v>147</v>
      </c>
      <c r="G7" s="272"/>
      <c r="H7" s="272"/>
      <c r="I7" s="141" t="s">
        <v>148</v>
      </c>
      <c r="J7" s="272"/>
      <c r="K7" s="272"/>
      <c r="L7" s="141" t="s">
        <v>150</v>
      </c>
      <c r="M7" s="272"/>
      <c r="N7" s="272"/>
      <c r="O7" s="141" t="s">
        <v>149</v>
      </c>
      <c r="P7" s="141" t="s">
        <v>151</v>
      </c>
      <c r="Q7" s="141" t="s">
        <v>152</v>
      </c>
      <c r="R7" s="141" t="s">
        <v>153</v>
      </c>
      <c r="S7" s="141" t="s">
        <v>154</v>
      </c>
      <c r="T7" s="141" t="s">
        <v>155</v>
      </c>
      <c r="U7" s="141" t="s">
        <v>156</v>
      </c>
      <c r="V7" s="128"/>
      <c r="W7" s="127"/>
      <c r="X7" s="127"/>
      <c r="Y7" s="128"/>
      <c r="Z7" s="127"/>
      <c r="AA7" s="127"/>
      <c r="AB7" s="127"/>
      <c r="AD7" s="126"/>
      <c r="AE7" s="126"/>
      <c r="AF7" s="126"/>
      <c r="AG7" s="126"/>
      <c r="AH7" s="126"/>
      <c r="AI7" s="126"/>
      <c r="AJ7" s="126"/>
      <c r="AK7" s="126"/>
      <c r="AL7" s="126"/>
      <c r="AM7" s="126"/>
      <c r="AN7" s="126"/>
      <c r="AO7" s="126"/>
      <c r="AP7" s="126"/>
    </row>
    <row r="8" spans="1:42" ht="21" customHeight="1" x14ac:dyDescent="0.25">
      <c r="A8" s="125">
        <v>1</v>
      </c>
      <c r="B8" s="125" t="s">
        <v>19</v>
      </c>
      <c r="C8" s="273" t="s">
        <v>77</v>
      </c>
      <c r="D8" s="97">
        <v>52.7</v>
      </c>
      <c r="E8" s="97">
        <v>51.6</v>
      </c>
      <c r="F8" s="97">
        <v>53.5</v>
      </c>
      <c r="G8" s="97">
        <v>50.6</v>
      </c>
      <c r="H8" s="97">
        <v>53</v>
      </c>
      <c r="I8" s="30">
        <v>52.9</v>
      </c>
      <c r="J8" s="293">
        <v>55.1</v>
      </c>
      <c r="K8" s="97">
        <v>54.6</v>
      </c>
      <c r="L8" s="30">
        <v>53.9</v>
      </c>
      <c r="M8" s="134">
        <v>54.6</v>
      </c>
      <c r="N8" s="112">
        <v>54.2</v>
      </c>
      <c r="O8" s="135">
        <v>53</v>
      </c>
      <c r="P8" s="97">
        <v>53</v>
      </c>
      <c r="Q8" s="97">
        <v>51.9</v>
      </c>
      <c r="R8" s="30">
        <v>51.4</v>
      </c>
      <c r="S8" s="86"/>
      <c r="T8" s="86"/>
      <c r="U8" s="26"/>
      <c r="V8" s="294"/>
      <c r="W8" s="86"/>
      <c r="X8" s="26"/>
      <c r="Y8" s="53"/>
      <c r="Z8" s="54"/>
      <c r="AA8" s="55"/>
      <c r="AB8" s="26"/>
    </row>
    <row r="9" spans="1:42" ht="21" customHeight="1" x14ac:dyDescent="0.25">
      <c r="A9" s="123">
        <v>2</v>
      </c>
      <c r="B9" s="123" t="s">
        <v>21</v>
      </c>
      <c r="C9" s="276" t="s">
        <v>79</v>
      </c>
      <c r="D9" s="86">
        <v>50.6</v>
      </c>
      <c r="E9" s="86">
        <v>50.5</v>
      </c>
      <c r="F9" s="86">
        <v>51.5</v>
      </c>
      <c r="G9" s="86">
        <v>48.5</v>
      </c>
      <c r="H9" s="86">
        <v>50.3</v>
      </c>
      <c r="I9" s="26">
        <v>52</v>
      </c>
      <c r="J9" s="294">
        <v>51.5</v>
      </c>
      <c r="K9" s="86">
        <v>53.5</v>
      </c>
      <c r="L9" s="26">
        <v>50.1</v>
      </c>
      <c r="M9" s="53">
        <v>52.2</v>
      </c>
      <c r="N9" s="54">
        <v>51.2</v>
      </c>
      <c r="O9" s="55">
        <v>52.1</v>
      </c>
      <c r="P9" s="86">
        <v>53.7</v>
      </c>
      <c r="Q9" s="86">
        <v>53.7</v>
      </c>
      <c r="R9" s="26">
        <v>51</v>
      </c>
      <c r="S9" s="86"/>
      <c r="T9" s="86"/>
      <c r="U9" s="26"/>
      <c r="V9" s="294"/>
      <c r="W9" s="86"/>
      <c r="X9" s="26"/>
      <c r="Y9" s="53"/>
      <c r="Z9" s="54"/>
      <c r="AA9" s="55"/>
      <c r="AB9" s="26"/>
    </row>
    <row r="10" spans="1:42" ht="21" customHeight="1" x14ac:dyDescent="0.25">
      <c r="A10" s="123">
        <v>3</v>
      </c>
      <c r="B10" s="123" t="s">
        <v>23</v>
      </c>
      <c r="C10" s="277" t="s">
        <v>24</v>
      </c>
      <c r="D10" s="86">
        <v>50.5</v>
      </c>
      <c r="E10" s="86">
        <v>50.4</v>
      </c>
      <c r="F10" s="86">
        <v>51.3</v>
      </c>
      <c r="G10" s="86">
        <v>50.1</v>
      </c>
      <c r="H10" s="86">
        <v>48.5</v>
      </c>
      <c r="I10" s="26">
        <v>50.4</v>
      </c>
      <c r="J10" s="294">
        <v>50.6</v>
      </c>
      <c r="K10" s="86">
        <v>50.5</v>
      </c>
      <c r="L10" s="26">
        <v>52</v>
      </c>
      <c r="M10" s="53">
        <v>53.9</v>
      </c>
      <c r="N10" s="54">
        <v>52.4</v>
      </c>
      <c r="O10" s="55">
        <v>51.5</v>
      </c>
      <c r="P10" s="86">
        <v>52.1</v>
      </c>
      <c r="Q10" s="86">
        <v>53.2</v>
      </c>
      <c r="R10" s="26">
        <v>51.9</v>
      </c>
      <c r="S10" s="86"/>
      <c r="T10" s="86"/>
      <c r="U10" s="26"/>
      <c r="V10" s="294"/>
      <c r="W10" s="86"/>
      <c r="X10" s="26"/>
      <c r="Y10" s="53"/>
      <c r="Z10" s="54"/>
      <c r="AA10" s="55"/>
      <c r="AB10" s="26"/>
    </row>
    <row r="11" spans="1:42" ht="21" customHeight="1" x14ac:dyDescent="0.25">
      <c r="A11" s="123">
        <v>4</v>
      </c>
      <c r="B11" s="123" t="s">
        <v>25</v>
      </c>
      <c r="C11" s="277" t="s">
        <v>26</v>
      </c>
      <c r="D11" s="86">
        <v>47.6</v>
      </c>
      <c r="E11" s="86">
        <v>45.1</v>
      </c>
      <c r="F11" s="86">
        <v>48</v>
      </c>
      <c r="G11" s="86">
        <v>47.8</v>
      </c>
      <c r="H11" s="86">
        <v>49.3</v>
      </c>
      <c r="I11" s="26">
        <v>49.2</v>
      </c>
      <c r="J11" s="294">
        <v>48.6</v>
      </c>
      <c r="K11" s="86">
        <v>49.8</v>
      </c>
      <c r="L11" s="26">
        <v>48.1</v>
      </c>
      <c r="M11" s="53">
        <v>47.7</v>
      </c>
      <c r="N11" s="54">
        <v>50.4</v>
      </c>
      <c r="O11" s="55">
        <v>50.1</v>
      </c>
      <c r="P11" s="86">
        <v>49.1</v>
      </c>
      <c r="Q11" s="86">
        <v>49.9</v>
      </c>
      <c r="R11" s="26">
        <v>48.3</v>
      </c>
      <c r="S11" s="86"/>
      <c r="T11" s="86"/>
      <c r="U11" s="26"/>
      <c r="V11" s="294"/>
      <c r="W11" s="86"/>
      <c r="X11" s="26"/>
      <c r="Y11" s="53"/>
      <c r="Z11" s="54"/>
      <c r="AA11" s="55"/>
      <c r="AB11" s="26"/>
    </row>
    <row r="12" spans="1:42" ht="21" customHeight="1" x14ac:dyDescent="0.25">
      <c r="A12" s="123">
        <v>5</v>
      </c>
      <c r="B12" s="123" t="s">
        <v>27</v>
      </c>
      <c r="C12" s="277" t="s">
        <v>28</v>
      </c>
      <c r="D12" s="86">
        <v>49.7</v>
      </c>
      <c r="E12" s="86">
        <v>51.9</v>
      </c>
      <c r="F12" s="86">
        <v>50.5</v>
      </c>
      <c r="G12" s="86">
        <v>52.1</v>
      </c>
      <c r="H12" s="86">
        <v>52.5</v>
      </c>
      <c r="I12" s="26">
        <v>51.1</v>
      </c>
      <c r="J12" s="294">
        <v>51.5</v>
      </c>
      <c r="K12" s="86">
        <v>51.7</v>
      </c>
      <c r="L12" s="26">
        <v>51.7</v>
      </c>
      <c r="M12" s="53">
        <v>53.1</v>
      </c>
      <c r="N12" s="54">
        <v>53.8</v>
      </c>
      <c r="O12" s="55">
        <v>50.3</v>
      </c>
      <c r="P12" s="86">
        <v>51.4</v>
      </c>
      <c r="Q12" s="86">
        <v>52.1</v>
      </c>
      <c r="R12" s="26"/>
      <c r="S12" s="86"/>
      <c r="T12" s="86"/>
      <c r="U12" s="26"/>
      <c r="V12" s="294"/>
      <c r="W12" s="86"/>
      <c r="X12" s="26"/>
      <c r="Y12" s="53"/>
      <c r="Z12" s="54"/>
      <c r="AA12" s="55"/>
      <c r="AB12" s="26"/>
    </row>
    <row r="13" spans="1:42" ht="21" customHeight="1" x14ac:dyDescent="0.25">
      <c r="A13" s="123">
        <v>6</v>
      </c>
      <c r="B13" s="123" t="s">
        <v>35</v>
      </c>
      <c r="C13" s="277" t="s">
        <v>36</v>
      </c>
      <c r="D13" s="86">
        <v>51.1</v>
      </c>
      <c r="E13" s="86">
        <v>52</v>
      </c>
      <c r="F13" s="86">
        <v>48.9</v>
      </c>
      <c r="G13" s="86">
        <v>51.2</v>
      </c>
      <c r="H13" s="86">
        <v>50.2</v>
      </c>
      <c r="I13" s="26">
        <v>51.5</v>
      </c>
      <c r="J13" s="294">
        <v>51.6</v>
      </c>
      <c r="K13" s="86">
        <v>52.1</v>
      </c>
      <c r="L13" s="26">
        <v>51.3</v>
      </c>
      <c r="M13" s="53">
        <v>51.5</v>
      </c>
      <c r="N13" s="54">
        <v>52</v>
      </c>
      <c r="O13" s="55">
        <v>51.5</v>
      </c>
      <c r="P13" s="86">
        <v>53.1</v>
      </c>
      <c r="Q13" s="86">
        <v>53.9</v>
      </c>
      <c r="R13" s="26">
        <v>53</v>
      </c>
      <c r="S13" s="86"/>
      <c r="T13" s="86"/>
      <c r="U13" s="26"/>
      <c r="V13" s="294"/>
      <c r="W13" s="86"/>
      <c r="X13" s="26"/>
      <c r="Y13" s="53"/>
      <c r="Z13" s="54"/>
      <c r="AA13" s="55"/>
      <c r="AB13" s="26"/>
    </row>
    <row r="14" spans="1:42" ht="21" customHeight="1" x14ac:dyDescent="0.25">
      <c r="A14" s="123">
        <v>7</v>
      </c>
      <c r="B14" s="123" t="s">
        <v>39</v>
      </c>
      <c r="C14" s="277" t="s">
        <v>40</v>
      </c>
      <c r="D14" s="86">
        <v>51.1</v>
      </c>
      <c r="E14" s="86">
        <v>50.6</v>
      </c>
      <c r="F14" s="86">
        <v>51.6</v>
      </c>
      <c r="G14" s="86">
        <v>51</v>
      </c>
      <c r="H14" s="86">
        <v>50.5</v>
      </c>
      <c r="I14" s="26">
        <v>51.6</v>
      </c>
      <c r="J14" s="294">
        <v>53.8</v>
      </c>
      <c r="K14" s="86">
        <v>55.5</v>
      </c>
      <c r="L14" s="26">
        <v>52.4</v>
      </c>
      <c r="M14" s="53">
        <v>52.1</v>
      </c>
      <c r="N14" s="54">
        <v>52.6</v>
      </c>
      <c r="O14" s="55">
        <v>51.1</v>
      </c>
      <c r="P14" s="86">
        <v>55.7</v>
      </c>
      <c r="Q14" s="86">
        <v>52.4</v>
      </c>
      <c r="R14" s="26">
        <v>47</v>
      </c>
      <c r="S14" s="86"/>
      <c r="T14" s="86"/>
      <c r="U14" s="26"/>
      <c r="V14" s="294"/>
      <c r="W14" s="86"/>
      <c r="X14" s="26"/>
      <c r="Y14" s="53"/>
      <c r="Z14" s="54"/>
      <c r="AA14" s="55"/>
      <c r="AB14" s="26"/>
    </row>
    <row r="15" spans="1:42" ht="21" customHeight="1" x14ac:dyDescent="0.25">
      <c r="A15" s="123">
        <v>8</v>
      </c>
      <c r="B15" s="123" t="s">
        <v>31</v>
      </c>
      <c r="C15" s="277" t="s">
        <v>32</v>
      </c>
      <c r="D15" s="86">
        <v>51.1</v>
      </c>
      <c r="E15" s="86">
        <v>51.5</v>
      </c>
      <c r="F15" s="86">
        <v>51.8</v>
      </c>
      <c r="G15" s="86">
        <v>51.1</v>
      </c>
      <c r="H15" s="86">
        <v>49.6</v>
      </c>
      <c r="I15" s="26">
        <v>51.3</v>
      </c>
      <c r="J15" s="294">
        <v>50.8</v>
      </c>
      <c r="K15" s="86">
        <v>51.9</v>
      </c>
      <c r="L15" s="26">
        <v>52.5</v>
      </c>
      <c r="M15" s="53">
        <v>51.8</v>
      </c>
      <c r="N15" s="54">
        <v>51.2</v>
      </c>
      <c r="O15" s="55">
        <v>51.3</v>
      </c>
      <c r="P15" s="86">
        <v>51.6</v>
      </c>
      <c r="Q15" s="86">
        <v>55.4</v>
      </c>
      <c r="R15" s="26">
        <v>51.5</v>
      </c>
      <c r="S15" s="86"/>
      <c r="T15" s="86"/>
      <c r="U15" s="26"/>
      <c r="V15" s="294"/>
      <c r="W15" s="86"/>
      <c r="X15" s="26"/>
      <c r="Y15" s="53"/>
      <c r="Z15" s="54"/>
      <c r="AA15" s="295"/>
      <c r="AB15" s="26"/>
    </row>
    <row r="16" spans="1:42" ht="21" customHeight="1" x14ac:dyDescent="0.25">
      <c r="A16" s="124">
        <v>9</v>
      </c>
      <c r="B16" s="124" t="s">
        <v>47</v>
      </c>
      <c r="C16" s="281" t="s">
        <v>56</v>
      </c>
      <c r="D16" s="95">
        <v>49.9</v>
      </c>
      <c r="E16" s="28">
        <v>51</v>
      </c>
      <c r="F16" s="95">
        <v>52.7</v>
      </c>
      <c r="G16" s="95">
        <v>52.8</v>
      </c>
      <c r="H16" s="95">
        <v>51.5</v>
      </c>
      <c r="I16" s="28">
        <v>51</v>
      </c>
      <c r="J16" s="296">
        <v>52.7</v>
      </c>
      <c r="K16" s="95">
        <v>51.2</v>
      </c>
      <c r="L16" s="28">
        <v>56.5</v>
      </c>
      <c r="M16" s="56">
        <v>57.4</v>
      </c>
      <c r="N16" s="57">
        <v>55.4</v>
      </c>
      <c r="O16" s="58">
        <v>54.1</v>
      </c>
      <c r="P16" s="95">
        <v>56.8</v>
      </c>
      <c r="Q16" s="28">
        <v>59.2</v>
      </c>
      <c r="R16" s="28"/>
      <c r="S16" s="95"/>
      <c r="T16" s="95"/>
      <c r="U16" s="28"/>
      <c r="V16" s="296"/>
      <c r="W16" s="95"/>
      <c r="X16" s="28"/>
      <c r="Y16" s="56"/>
      <c r="Z16" s="57"/>
      <c r="AA16" s="58"/>
      <c r="AB16" s="28"/>
    </row>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spans="3:27" hidden="1" x14ac:dyDescent="0.25"/>
    <row r="50" spans="3:27" hidden="1" x14ac:dyDescent="0.25"/>
    <row r="51" spans="3:27" hidden="1" x14ac:dyDescent="0.25"/>
    <row r="52" spans="3:27" hidden="1" x14ac:dyDescent="0.25"/>
    <row r="53" spans="3:27" hidden="1" x14ac:dyDescent="0.25"/>
    <row r="54" spans="3:27" hidden="1" x14ac:dyDescent="0.25"/>
    <row r="55" spans="3:27" hidden="1" x14ac:dyDescent="0.25"/>
    <row r="56" spans="3:27" hidden="1" x14ac:dyDescent="0.25"/>
    <row r="57" spans="3:27" hidden="1" x14ac:dyDescent="0.25"/>
    <row r="59" spans="3:27" ht="18" customHeight="1" x14ac:dyDescent="0.25">
      <c r="C59" s="14" t="s">
        <v>169</v>
      </c>
      <c r="D59" s="14"/>
      <c r="E59" s="14"/>
    </row>
    <row r="60" spans="3:27" x14ac:dyDescent="0.25">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row>
  </sheetData>
  <mergeCells count="8">
    <mergeCell ref="AB4:AB6"/>
    <mergeCell ref="D5:O5"/>
    <mergeCell ref="A4:A6"/>
    <mergeCell ref="B4:B6"/>
    <mergeCell ref="C4:C6"/>
    <mergeCell ref="D4:O4"/>
    <mergeCell ref="P4:U4"/>
    <mergeCell ref="P5:U5"/>
  </mergeCells>
  <printOptions horizontalCentered="1"/>
  <pageMargins left="0.2" right="0.2" top="0.75" bottom="0.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zoomScale="80" zoomScaleNormal="80" workbookViewId="0">
      <pane xSplit="3" ySplit="7" topLeftCell="D8" activePane="bottomRight" state="frozen"/>
      <selection activeCell="P4" sqref="P4:U6"/>
      <selection pane="topRight" activeCell="P4" sqref="P4:U6"/>
      <selection pane="bottomLeft" activeCell="P4" sqref="P4:U6"/>
      <selection pane="bottomRight" activeCell="P4" sqref="P4:U6"/>
    </sheetView>
  </sheetViews>
  <sheetFormatPr defaultColWidth="9.28515625" defaultRowHeight="16.5" x14ac:dyDescent="0.25"/>
  <cols>
    <col min="1" max="1" width="5.42578125" style="2" customWidth="1"/>
    <col min="2" max="2" width="9.7109375" style="1" hidden="1" customWidth="1"/>
    <col min="3" max="3" width="14" style="1" customWidth="1"/>
    <col min="4" max="4" width="11.42578125" style="1" customWidth="1"/>
    <col min="5" max="5" width="6.85546875" style="1" hidden="1" customWidth="1"/>
    <col min="6" max="6" width="11.42578125" style="1" customWidth="1"/>
    <col min="7" max="8" width="6.85546875" style="1" hidden="1" customWidth="1"/>
    <col min="9" max="9" width="11.42578125" style="1" customWidth="1"/>
    <col min="10" max="11" width="6.85546875" style="1" hidden="1" customWidth="1"/>
    <col min="12" max="12" width="11.42578125" style="1" customWidth="1"/>
    <col min="13" max="14" width="6.85546875" style="1" hidden="1" customWidth="1"/>
    <col min="15" max="18" width="11.42578125" style="1" customWidth="1"/>
    <col min="19" max="21" width="10" style="1" customWidth="1"/>
    <col min="22" max="27" width="6.85546875" style="1" hidden="1" customWidth="1"/>
    <col min="28" max="28" width="10.85546875" style="1" hidden="1" customWidth="1"/>
    <col min="29" max="16384" width="9.28515625" style="1"/>
  </cols>
  <sheetData>
    <row r="1" spans="1:28" ht="34.5" customHeight="1" x14ac:dyDescent="0.25">
      <c r="A1" s="49" t="s">
        <v>121</v>
      </c>
      <c r="B1" s="49"/>
      <c r="C1" s="49"/>
      <c r="D1" s="49"/>
      <c r="E1" s="49"/>
      <c r="F1" s="49"/>
      <c r="G1" s="49"/>
      <c r="H1" s="49"/>
      <c r="I1" s="49"/>
      <c r="J1" s="49"/>
      <c r="K1" s="49"/>
      <c r="L1" s="49"/>
      <c r="M1" s="49"/>
      <c r="N1" s="49"/>
      <c r="O1" s="49"/>
    </row>
    <row r="2" spans="1:28" ht="4.5" customHeight="1" x14ac:dyDescent="0.25">
      <c r="A2" s="59"/>
      <c r="B2" s="59"/>
      <c r="C2" s="59"/>
      <c r="D2" s="59"/>
      <c r="E2" s="59"/>
      <c r="F2" s="59"/>
      <c r="G2" s="59"/>
      <c r="H2" s="59"/>
      <c r="I2" s="59"/>
      <c r="J2" s="59"/>
      <c r="K2" s="59"/>
      <c r="L2" s="59"/>
      <c r="P2" s="59"/>
      <c r="Q2" s="59"/>
      <c r="R2" s="59"/>
      <c r="S2" s="59"/>
      <c r="T2" s="59"/>
      <c r="U2" s="59"/>
      <c r="V2" s="59"/>
      <c r="W2" s="59"/>
      <c r="X2" s="59"/>
    </row>
    <row r="3" spans="1:28" ht="18" customHeight="1" x14ac:dyDescent="0.25">
      <c r="A3" s="75"/>
      <c r="B3" s="75"/>
      <c r="C3" s="75"/>
      <c r="D3" s="50"/>
      <c r="E3" s="50"/>
      <c r="O3" s="51"/>
      <c r="P3" s="50"/>
      <c r="Q3" s="50"/>
      <c r="R3" s="51" t="s">
        <v>120</v>
      </c>
    </row>
    <row r="4" spans="1:28" s="3" customFormat="1" ht="24" customHeight="1" x14ac:dyDescent="0.25">
      <c r="A4" s="763" t="s">
        <v>1</v>
      </c>
      <c r="B4" s="763" t="s">
        <v>2</v>
      </c>
      <c r="C4" s="763" t="s">
        <v>3</v>
      </c>
      <c r="D4" s="772" t="s">
        <v>4</v>
      </c>
      <c r="E4" s="773"/>
      <c r="F4" s="773"/>
      <c r="G4" s="773"/>
      <c r="H4" s="773"/>
      <c r="I4" s="773"/>
      <c r="J4" s="773"/>
      <c r="K4" s="773"/>
      <c r="L4" s="773"/>
      <c r="M4" s="773"/>
      <c r="N4" s="773"/>
      <c r="O4" s="774"/>
      <c r="P4" s="776" t="s">
        <v>5</v>
      </c>
      <c r="Q4" s="777"/>
      <c r="R4" s="777"/>
      <c r="S4" s="777"/>
      <c r="T4" s="777"/>
      <c r="U4" s="778"/>
      <c r="V4" s="60"/>
      <c r="W4" s="60"/>
      <c r="X4" s="60"/>
      <c r="Y4" s="60"/>
      <c r="Z4" s="60"/>
      <c r="AA4" s="61"/>
      <c r="AB4" s="763" t="s">
        <v>6</v>
      </c>
    </row>
    <row r="5" spans="1:28" s="3" customFormat="1" ht="24" customHeight="1" x14ac:dyDescent="0.25">
      <c r="A5" s="771"/>
      <c r="B5" s="771"/>
      <c r="C5" s="771"/>
      <c r="D5" s="772" t="s">
        <v>72</v>
      </c>
      <c r="E5" s="773"/>
      <c r="F5" s="773"/>
      <c r="G5" s="773"/>
      <c r="H5" s="773"/>
      <c r="I5" s="773"/>
      <c r="J5" s="773"/>
      <c r="K5" s="773"/>
      <c r="L5" s="773"/>
      <c r="M5" s="773"/>
      <c r="N5" s="773"/>
      <c r="O5" s="774"/>
      <c r="P5" s="776" t="s">
        <v>72</v>
      </c>
      <c r="Q5" s="777"/>
      <c r="R5" s="777"/>
      <c r="S5" s="777"/>
      <c r="T5" s="777"/>
      <c r="U5" s="778"/>
      <c r="V5" s="60"/>
      <c r="W5" s="60"/>
      <c r="X5" s="60"/>
      <c r="Y5" s="60"/>
      <c r="Z5" s="60"/>
      <c r="AA5" s="61"/>
      <c r="AB5" s="771"/>
    </row>
    <row r="6" spans="1:28" s="3" customFormat="1" ht="24" customHeight="1" x14ac:dyDescent="0.25">
      <c r="A6" s="764"/>
      <c r="B6" s="764"/>
      <c r="C6" s="764"/>
      <c r="D6" s="20">
        <v>1</v>
      </c>
      <c r="E6" s="20">
        <v>2</v>
      </c>
      <c r="F6" s="20">
        <v>3</v>
      </c>
      <c r="G6" s="20">
        <v>4</v>
      </c>
      <c r="H6" s="20">
        <v>5</v>
      </c>
      <c r="I6" s="20">
        <v>6</v>
      </c>
      <c r="J6" s="21">
        <v>7</v>
      </c>
      <c r="K6" s="22">
        <v>8</v>
      </c>
      <c r="L6" s="20">
        <v>9</v>
      </c>
      <c r="M6" s="21">
        <v>10</v>
      </c>
      <c r="N6" s="22">
        <v>11</v>
      </c>
      <c r="O6" s="20">
        <v>12</v>
      </c>
      <c r="P6" s="20">
        <v>1</v>
      </c>
      <c r="Q6" s="20">
        <v>2</v>
      </c>
      <c r="R6" s="20">
        <v>3</v>
      </c>
      <c r="S6" s="284">
        <v>4</v>
      </c>
      <c r="T6" s="20">
        <v>5</v>
      </c>
      <c r="U6" s="20">
        <v>6</v>
      </c>
      <c r="V6" s="21">
        <v>7</v>
      </c>
      <c r="W6" s="22">
        <v>8</v>
      </c>
      <c r="X6" s="20">
        <v>9</v>
      </c>
      <c r="Y6" s="21">
        <v>10</v>
      </c>
      <c r="Z6" s="22">
        <v>11</v>
      </c>
      <c r="AA6" s="20">
        <v>12</v>
      </c>
      <c r="AB6" s="764"/>
    </row>
    <row r="7" spans="1:28" ht="24" customHeight="1" x14ac:dyDescent="0.25">
      <c r="A7" s="127" t="s">
        <v>15</v>
      </c>
      <c r="B7" s="127" t="s">
        <v>16</v>
      </c>
      <c r="C7" s="127" t="s">
        <v>16</v>
      </c>
      <c r="D7" s="141" t="s">
        <v>146</v>
      </c>
      <c r="E7" s="272"/>
      <c r="F7" s="141" t="s">
        <v>147</v>
      </c>
      <c r="G7" s="272"/>
      <c r="H7" s="272"/>
      <c r="I7" s="141" t="s">
        <v>148</v>
      </c>
      <c r="J7" s="272"/>
      <c r="K7" s="272"/>
      <c r="L7" s="141" t="s">
        <v>150</v>
      </c>
      <c r="M7" s="272"/>
      <c r="N7" s="272"/>
      <c r="O7" s="141" t="s">
        <v>149</v>
      </c>
      <c r="P7" s="141" t="s">
        <v>151</v>
      </c>
      <c r="Q7" s="141" t="s">
        <v>152</v>
      </c>
      <c r="R7" s="141" t="s">
        <v>153</v>
      </c>
      <c r="S7" s="141" t="s">
        <v>154</v>
      </c>
      <c r="T7" s="141" t="s">
        <v>155</v>
      </c>
      <c r="U7" s="141" t="s">
        <v>156</v>
      </c>
      <c r="V7" s="52"/>
      <c r="W7" s="4"/>
      <c r="X7" s="4"/>
      <c r="Y7" s="52"/>
      <c r="Z7" s="4"/>
      <c r="AA7" s="4"/>
      <c r="AB7" s="4"/>
    </row>
    <row r="8" spans="1:28" ht="19.350000000000001" customHeight="1" x14ac:dyDescent="0.25">
      <c r="A8" s="125">
        <v>1</v>
      </c>
      <c r="B8" s="125" t="s">
        <v>19</v>
      </c>
      <c r="C8" s="273" t="s">
        <v>77</v>
      </c>
      <c r="D8" s="73">
        <v>51.2</v>
      </c>
      <c r="E8" s="73">
        <v>52.7</v>
      </c>
      <c r="F8" s="73">
        <v>50.2</v>
      </c>
      <c r="G8" s="73">
        <v>50.2</v>
      </c>
      <c r="H8" s="73">
        <v>52</v>
      </c>
      <c r="I8" s="29">
        <v>52.9</v>
      </c>
      <c r="J8" s="136">
        <v>49.8</v>
      </c>
      <c r="K8" s="73">
        <v>53</v>
      </c>
      <c r="L8" s="29">
        <v>52</v>
      </c>
      <c r="M8" s="137">
        <v>52.5</v>
      </c>
      <c r="N8" s="138">
        <v>52.2</v>
      </c>
      <c r="O8" s="139">
        <v>51.8</v>
      </c>
      <c r="P8" s="73">
        <v>53.4</v>
      </c>
      <c r="Q8" s="73">
        <v>51.6</v>
      </c>
      <c r="R8" s="29">
        <v>52.3</v>
      </c>
      <c r="S8" s="63"/>
      <c r="T8" s="62"/>
      <c r="U8" s="25"/>
      <c r="V8" s="63"/>
      <c r="W8" s="62"/>
      <c r="X8" s="25"/>
      <c r="Y8" s="64"/>
      <c r="Z8" s="65"/>
      <c r="AA8" s="66"/>
      <c r="AB8" s="25"/>
    </row>
    <row r="9" spans="1:28" ht="19.350000000000001" customHeight="1" x14ac:dyDescent="0.25">
      <c r="A9" s="123">
        <v>2</v>
      </c>
      <c r="B9" s="123" t="s">
        <v>21</v>
      </c>
      <c r="C9" s="276" t="s">
        <v>79</v>
      </c>
      <c r="D9" s="62">
        <v>48.3</v>
      </c>
      <c r="E9" s="62">
        <v>46.9</v>
      </c>
      <c r="F9" s="62">
        <v>44.9</v>
      </c>
      <c r="G9" s="62">
        <v>45.4</v>
      </c>
      <c r="H9" s="62">
        <v>46.4</v>
      </c>
      <c r="I9" s="25">
        <v>47.7</v>
      </c>
      <c r="J9" s="63">
        <v>48</v>
      </c>
      <c r="K9" s="62">
        <v>47</v>
      </c>
      <c r="L9" s="25">
        <v>46.2</v>
      </c>
      <c r="M9" s="64">
        <v>49.7</v>
      </c>
      <c r="N9" s="65">
        <v>50.2</v>
      </c>
      <c r="O9" s="67">
        <v>50.6</v>
      </c>
      <c r="P9" s="62">
        <v>51.8</v>
      </c>
      <c r="Q9" s="62">
        <v>51.7</v>
      </c>
      <c r="R9" s="25">
        <v>51</v>
      </c>
      <c r="S9" s="63"/>
      <c r="T9" s="62"/>
      <c r="U9" s="25"/>
      <c r="V9" s="63"/>
      <c r="W9" s="62"/>
      <c r="X9" s="25"/>
      <c r="Y9" s="64"/>
      <c r="Z9" s="65"/>
      <c r="AA9" s="67"/>
      <c r="AB9" s="25"/>
    </row>
    <row r="10" spans="1:28" ht="19.350000000000001" customHeight="1" x14ac:dyDescent="0.25">
      <c r="A10" s="123">
        <v>3</v>
      </c>
      <c r="B10" s="123" t="s">
        <v>23</v>
      </c>
      <c r="C10" s="277" t="s">
        <v>24</v>
      </c>
      <c r="D10" s="62">
        <v>45</v>
      </c>
      <c r="E10" s="62">
        <v>46.5</v>
      </c>
      <c r="F10" s="62">
        <v>48.3</v>
      </c>
      <c r="G10" s="62">
        <v>48.4</v>
      </c>
      <c r="H10" s="62">
        <v>48.3</v>
      </c>
      <c r="I10" s="25">
        <v>49</v>
      </c>
      <c r="J10" s="63">
        <v>49.1</v>
      </c>
      <c r="K10" s="62">
        <v>49.8</v>
      </c>
      <c r="L10" s="25">
        <v>49.5</v>
      </c>
      <c r="M10" s="64">
        <v>49.6</v>
      </c>
      <c r="N10" s="65">
        <v>48.2</v>
      </c>
      <c r="O10" s="67">
        <v>47</v>
      </c>
      <c r="P10" s="62">
        <v>49.1</v>
      </c>
      <c r="Q10" s="62">
        <v>50.9</v>
      </c>
      <c r="R10" s="25">
        <v>52.2</v>
      </c>
      <c r="S10" s="63"/>
      <c r="T10" s="62"/>
      <c r="U10" s="25"/>
      <c r="V10" s="63"/>
      <c r="W10" s="62"/>
      <c r="X10" s="25"/>
      <c r="Y10" s="64"/>
      <c r="Z10" s="65"/>
      <c r="AA10" s="67"/>
      <c r="AB10" s="25"/>
    </row>
    <row r="11" spans="1:28" ht="19.350000000000001" customHeight="1" x14ac:dyDescent="0.25">
      <c r="A11" s="123">
        <v>4</v>
      </c>
      <c r="B11" s="123" t="s">
        <v>25</v>
      </c>
      <c r="C11" s="277" t="s">
        <v>26</v>
      </c>
      <c r="D11" s="62">
        <v>51.2</v>
      </c>
      <c r="E11" s="62">
        <v>52.7</v>
      </c>
      <c r="F11" s="62">
        <v>48.5</v>
      </c>
      <c r="G11" s="62">
        <v>48.7</v>
      </c>
      <c r="H11" s="62">
        <v>49.8</v>
      </c>
      <c r="I11" s="25">
        <v>48.1</v>
      </c>
      <c r="J11" s="63">
        <v>48.2</v>
      </c>
      <c r="K11" s="62">
        <v>50.4</v>
      </c>
      <c r="L11" s="25">
        <v>48.2</v>
      </c>
      <c r="M11" s="64">
        <v>48.8</v>
      </c>
      <c r="N11" s="65">
        <v>47.8</v>
      </c>
      <c r="O11" s="67">
        <v>50.7</v>
      </c>
      <c r="P11" s="62">
        <v>51.2</v>
      </c>
      <c r="Q11" s="62">
        <v>50.1</v>
      </c>
      <c r="R11" s="25">
        <v>50</v>
      </c>
      <c r="S11" s="63"/>
      <c r="T11" s="62"/>
      <c r="U11" s="25"/>
      <c r="V11" s="63"/>
      <c r="W11" s="62"/>
      <c r="X11" s="25"/>
      <c r="Y11" s="64"/>
      <c r="Z11" s="65"/>
      <c r="AA11" s="67"/>
      <c r="AB11" s="25"/>
    </row>
    <row r="12" spans="1:28" ht="19.350000000000001" customHeight="1" x14ac:dyDescent="0.25">
      <c r="A12" s="123">
        <v>5</v>
      </c>
      <c r="B12" s="285" t="s">
        <v>27</v>
      </c>
      <c r="C12" s="277" t="s">
        <v>28</v>
      </c>
      <c r="D12" s="62">
        <v>48.3</v>
      </c>
      <c r="E12" s="62">
        <v>47.4</v>
      </c>
      <c r="F12" s="62">
        <v>46.6</v>
      </c>
      <c r="G12" s="62">
        <v>49.3</v>
      </c>
      <c r="H12" s="62">
        <v>49.2</v>
      </c>
      <c r="I12" s="25">
        <v>48.6</v>
      </c>
      <c r="J12" s="63">
        <v>49.8</v>
      </c>
      <c r="K12" s="62">
        <v>50.4</v>
      </c>
      <c r="L12" s="25">
        <v>49</v>
      </c>
      <c r="M12" s="64">
        <v>49.9</v>
      </c>
      <c r="N12" s="65">
        <v>50.6</v>
      </c>
      <c r="O12" s="67">
        <v>47.9</v>
      </c>
      <c r="P12" s="62">
        <v>48.1</v>
      </c>
      <c r="Q12" s="62">
        <v>50.6</v>
      </c>
      <c r="R12" s="25">
        <v>51.3</v>
      </c>
      <c r="S12" s="63"/>
      <c r="T12" s="62"/>
      <c r="U12" s="25"/>
      <c r="V12" s="63"/>
      <c r="W12" s="62"/>
      <c r="X12" s="25"/>
      <c r="Y12" s="64"/>
      <c r="Z12" s="65"/>
      <c r="AA12" s="67"/>
      <c r="AB12" s="25"/>
    </row>
    <row r="13" spans="1:28" ht="19.350000000000001" customHeight="1" x14ac:dyDescent="0.25">
      <c r="A13" s="123">
        <v>6</v>
      </c>
      <c r="B13" s="285" t="s">
        <v>29</v>
      </c>
      <c r="C13" s="277" t="s">
        <v>30</v>
      </c>
      <c r="D13" s="62">
        <v>45</v>
      </c>
      <c r="E13" s="62">
        <v>49.7</v>
      </c>
      <c r="F13" s="62">
        <v>49.5</v>
      </c>
      <c r="G13" s="62">
        <v>48.1</v>
      </c>
      <c r="H13" s="62">
        <v>50.5</v>
      </c>
      <c r="I13" s="25">
        <v>51.4</v>
      </c>
      <c r="J13" s="63">
        <v>51.9</v>
      </c>
      <c r="K13" s="62">
        <v>54.3</v>
      </c>
      <c r="L13" s="25">
        <v>51.5</v>
      </c>
      <c r="M13" s="64">
        <v>52.1</v>
      </c>
      <c r="N13" s="65">
        <v>51.5</v>
      </c>
      <c r="O13" s="67">
        <v>49.6</v>
      </c>
      <c r="P13" s="62">
        <v>49.2</v>
      </c>
      <c r="Q13" s="62">
        <v>50</v>
      </c>
      <c r="R13" s="25">
        <v>48.7</v>
      </c>
      <c r="S13" s="63"/>
      <c r="T13" s="62"/>
      <c r="U13" s="25"/>
      <c r="V13" s="63"/>
      <c r="W13" s="62"/>
      <c r="X13" s="25"/>
      <c r="Y13" s="64"/>
      <c r="Z13" s="65"/>
      <c r="AA13" s="67"/>
      <c r="AB13" s="25"/>
    </row>
    <row r="14" spans="1:28" ht="19.350000000000001" customHeight="1" x14ac:dyDescent="0.25">
      <c r="A14" s="123">
        <v>7</v>
      </c>
      <c r="B14" s="285" t="s">
        <v>35</v>
      </c>
      <c r="C14" s="277" t="s">
        <v>36</v>
      </c>
      <c r="D14" s="62">
        <v>45</v>
      </c>
      <c r="E14" s="62">
        <v>45.8</v>
      </c>
      <c r="F14" s="62">
        <v>48.4</v>
      </c>
      <c r="G14" s="62">
        <v>48.7</v>
      </c>
      <c r="H14" s="62">
        <v>49.4</v>
      </c>
      <c r="I14" s="25">
        <v>50.1</v>
      </c>
      <c r="J14" s="63">
        <v>48.9</v>
      </c>
      <c r="K14" s="62">
        <v>49.7</v>
      </c>
      <c r="L14" s="25">
        <v>48.5</v>
      </c>
      <c r="M14" s="64">
        <v>48.2</v>
      </c>
      <c r="N14" s="65">
        <v>48.7</v>
      </c>
      <c r="O14" s="67">
        <v>50</v>
      </c>
      <c r="P14" s="62">
        <v>51.5</v>
      </c>
      <c r="Q14" s="62">
        <v>53</v>
      </c>
      <c r="R14" s="25">
        <v>51.6</v>
      </c>
      <c r="S14" s="63"/>
      <c r="T14" s="62"/>
      <c r="U14" s="25"/>
      <c r="V14" s="63"/>
      <c r="W14" s="62"/>
      <c r="X14" s="25"/>
      <c r="Y14" s="64"/>
      <c r="Z14" s="65"/>
      <c r="AA14" s="286"/>
      <c r="AB14" s="25"/>
    </row>
    <row r="15" spans="1:28" ht="19.350000000000001" customHeight="1" x14ac:dyDescent="0.25">
      <c r="A15" s="123">
        <v>8</v>
      </c>
      <c r="B15" s="285" t="s">
        <v>37</v>
      </c>
      <c r="C15" s="277" t="s">
        <v>38</v>
      </c>
      <c r="D15" s="62">
        <v>46.3</v>
      </c>
      <c r="E15" s="62">
        <v>49.9</v>
      </c>
      <c r="F15" s="62">
        <v>49.1</v>
      </c>
      <c r="G15" s="62">
        <v>47.5</v>
      </c>
      <c r="H15" s="62">
        <v>47.7</v>
      </c>
      <c r="I15" s="25">
        <v>48.7</v>
      </c>
      <c r="J15" s="63">
        <v>48</v>
      </c>
      <c r="K15" s="62">
        <v>48.3</v>
      </c>
      <c r="L15" s="25">
        <v>50.7</v>
      </c>
      <c r="M15" s="64">
        <v>49.4</v>
      </c>
      <c r="N15" s="65">
        <v>49.4</v>
      </c>
      <c r="O15" s="67">
        <v>50.1</v>
      </c>
      <c r="P15" s="62">
        <v>51.2</v>
      </c>
      <c r="Q15" s="62">
        <v>51.1</v>
      </c>
      <c r="R15" s="25">
        <v>52.6</v>
      </c>
      <c r="S15" s="63"/>
      <c r="T15" s="62"/>
      <c r="U15" s="25"/>
      <c r="V15" s="63"/>
      <c r="W15" s="62"/>
      <c r="X15" s="25"/>
      <c r="Y15" s="64"/>
      <c r="Z15" s="65"/>
      <c r="AA15" s="67"/>
      <c r="AB15" s="25"/>
    </row>
    <row r="16" spans="1:28" ht="19.350000000000001" customHeight="1" x14ac:dyDescent="0.25">
      <c r="A16" s="123">
        <v>9</v>
      </c>
      <c r="B16" s="285" t="s">
        <v>31</v>
      </c>
      <c r="C16" s="287" t="s">
        <v>32</v>
      </c>
      <c r="D16" s="62">
        <v>50.9</v>
      </c>
      <c r="E16" s="62">
        <v>50.8</v>
      </c>
      <c r="F16" s="62">
        <v>51.2</v>
      </c>
      <c r="G16" s="62">
        <v>50.4</v>
      </c>
      <c r="H16" s="62">
        <v>48.3</v>
      </c>
      <c r="I16" s="25">
        <v>50.4</v>
      </c>
      <c r="J16" s="63">
        <v>49.5</v>
      </c>
      <c r="K16" s="62">
        <v>50.5</v>
      </c>
      <c r="L16" s="25">
        <v>51.2</v>
      </c>
      <c r="M16" s="64">
        <v>50.6</v>
      </c>
      <c r="N16" s="65">
        <v>49.9</v>
      </c>
      <c r="O16" s="67">
        <v>50.1</v>
      </c>
      <c r="P16" s="62">
        <v>50.3</v>
      </c>
      <c r="Q16" s="62">
        <v>52.1</v>
      </c>
      <c r="R16" s="25">
        <v>50.8</v>
      </c>
      <c r="S16" s="63"/>
      <c r="T16" s="62"/>
      <c r="U16" s="25"/>
      <c r="V16" s="63"/>
      <c r="W16" s="62"/>
      <c r="X16" s="25"/>
      <c r="Y16" s="64"/>
      <c r="Z16" s="65"/>
      <c r="AA16" s="288"/>
      <c r="AB16" s="25"/>
    </row>
    <row r="17" spans="1:28" ht="19.350000000000001" customHeight="1" x14ac:dyDescent="0.25">
      <c r="A17" s="123">
        <v>10</v>
      </c>
      <c r="B17" s="285" t="s">
        <v>41</v>
      </c>
      <c r="C17" s="287" t="s">
        <v>42</v>
      </c>
      <c r="D17" s="62">
        <v>48.7</v>
      </c>
      <c r="E17" s="62">
        <v>53.6</v>
      </c>
      <c r="F17" s="62">
        <v>52.4</v>
      </c>
      <c r="G17" s="62">
        <v>46.7</v>
      </c>
      <c r="H17" s="62">
        <v>47.4</v>
      </c>
      <c r="I17" s="25">
        <v>46.9</v>
      </c>
      <c r="J17" s="63">
        <v>49.2</v>
      </c>
      <c r="K17" s="62">
        <v>51.5</v>
      </c>
      <c r="L17" s="25">
        <v>50.4</v>
      </c>
      <c r="M17" s="64">
        <v>51.2</v>
      </c>
      <c r="N17" s="65">
        <v>53.3</v>
      </c>
      <c r="O17" s="67">
        <v>51.2</v>
      </c>
      <c r="P17" s="62">
        <v>52.6</v>
      </c>
      <c r="Q17" s="62">
        <v>53.8</v>
      </c>
      <c r="R17" s="25">
        <v>50.1</v>
      </c>
      <c r="S17" s="63"/>
      <c r="T17" s="62"/>
      <c r="U17" s="25"/>
      <c r="V17" s="63"/>
      <c r="W17" s="62"/>
      <c r="X17" s="25"/>
      <c r="Y17" s="64"/>
      <c r="Z17" s="65"/>
      <c r="AA17" s="67"/>
      <c r="AB17" s="25"/>
    </row>
    <row r="18" spans="1:28" ht="19.350000000000001" customHeight="1" x14ac:dyDescent="0.25">
      <c r="A18" s="123">
        <v>11</v>
      </c>
      <c r="B18" s="285" t="s">
        <v>45</v>
      </c>
      <c r="C18" s="287" t="s">
        <v>46</v>
      </c>
      <c r="D18" s="62">
        <v>50.3</v>
      </c>
      <c r="E18" s="62">
        <v>49.7</v>
      </c>
      <c r="F18" s="62">
        <v>48.8</v>
      </c>
      <c r="G18" s="62">
        <v>48.6</v>
      </c>
      <c r="H18" s="62">
        <v>48.8</v>
      </c>
      <c r="I18" s="25">
        <v>49.3</v>
      </c>
      <c r="J18" s="63">
        <v>49.7</v>
      </c>
      <c r="K18" s="62">
        <v>49.9</v>
      </c>
      <c r="L18" s="25">
        <v>49.8</v>
      </c>
      <c r="M18" s="64">
        <v>49.5</v>
      </c>
      <c r="N18" s="65">
        <v>50.1</v>
      </c>
      <c r="O18" s="67">
        <v>50.1</v>
      </c>
      <c r="P18" s="62">
        <v>50.2</v>
      </c>
      <c r="Q18" s="62">
        <v>49.3</v>
      </c>
      <c r="R18" s="25">
        <v>50.7</v>
      </c>
      <c r="S18" s="63"/>
      <c r="T18" s="62"/>
      <c r="U18" s="25"/>
      <c r="V18" s="63"/>
      <c r="W18" s="62"/>
      <c r="X18" s="25"/>
      <c r="Y18" s="64"/>
      <c r="Z18" s="65"/>
      <c r="AA18" s="67"/>
      <c r="AB18" s="25"/>
    </row>
    <row r="19" spans="1:28" ht="19.350000000000001" customHeight="1" x14ac:dyDescent="0.25">
      <c r="A19" s="123">
        <v>12</v>
      </c>
      <c r="B19" s="285" t="s">
        <v>122</v>
      </c>
      <c r="C19" s="287" t="s">
        <v>123</v>
      </c>
      <c r="D19" s="62">
        <v>47.4</v>
      </c>
      <c r="E19" s="62">
        <v>48.5</v>
      </c>
      <c r="F19" s="62">
        <v>49.8</v>
      </c>
      <c r="G19" s="62">
        <v>45.4</v>
      </c>
      <c r="H19" s="62">
        <v>47.6</v>
      </c>
      <c r="I19" s="25">
        <v>49</v>
      </c>
      <c r="J19" s="63">
        <v>49.5</v>
      </c>
      <c r="K19" s="62">
        <v>50.4</v>
      </c>
      <c r="L19" s="25">
        <v>53.1</v>
      </c>
      <c r="M19" s="64">
        <v>51.5</v>
      </c>
      <c r="N19" s="65">
        <v>51.4</v>
      </c>
      <c r="O19" s="67">
        <v>50.6</v>
      </c>
      <c r="P19" s="62">
        <v>50.9</v>
      </c>
      <c r="Q19" s="62">
        <v>51.5</v>
      </c>
      <c r="R19" s="25">
        <v>51.5</v>
      </c>
      <c r="S19" s="63"/>
      <c r="T19" s="62"/>
      <c r="U19" s="25"/>
      <c r="V19" s="63"/>
      <c r="W19" s="62"/>
      <c r="X19" s="25"/>
      <c r="Y19" s="64"/>
      <c r="Z19" s="65"/>
      <c r="AA19" s="286"/>
      <c r="AB19" s="25"/>
    </row>
    <row r="20" spans="1:28" ht="19.350000000000001" customHeight="1" x14ac:dyDescent="0.25">
      <c r="A20" s="123">
        <v>13</v>
      </c>
      <c r="B20" s="285" t="s">
        <v>51</v>
      </c>
      <c r="C20" s="287" t="s">
        <v>124</v>
      </c>
      <c r="D20" s="62">
        <v>51.9</v>
      </c>
      <c r="E20" s="62">
        <v>51</v>
      </c>
      <c r="F20" s="62">
        <v>49.4</v>
      </c>
      <c r="G20" s="62">
        <v>53</v>
      </c>
      <c r="H20" s="62">
        <v>50.1</v>
      </c>
      <c r="I20" s="25">
        <v>50.7</v>
      </c>
      <c r="J20" s="63">
        <v>50.9</v>
      </c>
      <c r="K20" s="62">
        <v>50.8</v>
      </c>
      <c r="L20" s="25">
        <v>49.9</v>
      </c>
      <c r="M20" s="64">
        <v>50.1</v>
      </c>
      <c r="N20" s="65">
        <v>47.4</v>
      </c>
      <c r="O20" s="67">
        <v>50.2</v>
      </c>
      <c r="P20" s="62">
        <v>52.9</v>
      </c>
      <c r="Q20" s="62">
        <v>54.6</v>
      </c>
      <c r="R20" s="25">
        <v>51.3</v>
      </c>
      <c r="S20" s="63"/>
      <c r="T20" s="62"/>
      <c r="U20" s="25"/>
      <c r="V20" s="63"/>
      <c r="W20" s="62"/>
      <c r="X20" s="25"/>
      <c r="Y20" s="64"/>
      <c r="Z20" s="65"/>
      <c r="AA20" s="67"/>
      <c r="AB20" s="25"/>
    </row>
    <row r="21" spans="1:28" ht="19.350000000000001" customHeight="1" x14ac:dyDescent="0.25">
      <c r="A21" s="123">
        <v>14</v>
      </c>
      <c r="B21" s="285" t="s">
        <v>43</v>
      </c>
      <c r="C21" s="287" t="s">
        <v>44</v>
      </c>
      <c r="D21" s="62">
        <v>48.7</v>
      </c>
      <c r="E21" s="62">
        <v>50.6</v>
      </c>
      <c r="F21" s="62">
        <v>49.9</v>
      </c>
      <c r="G21" s="62">
        <v>49.5</v>
      </c>
      <c r="H21" s="62">
        <v>51.2</v>
      </c>
      <c r="I21" s="25">
        <v>51.7</v>
      </c>
      <c r="J21" s="63">
        <v>51.9</v>
      </c>
      <c r="K21" s="62">
        <v>52.7</v>
      </c>
      <c r="L21" s="25">
        <v>54.6</v>
      </c>
      <c r="M21" s="64">
        <v>56.6</v>
      </c>
      <c r="N21" s="65">
        <v>56.8</v>
      </c>
      <c r="O21" s="67">
        <v>57.4</v>
      </c>
      <c r="P21" s="62">
        <v>52.7</v>
      </c>
      <c r="Q21" s="62">
        <v>53.5</v>
      </c>
      <c r="R21" s="25">
        <v>54.1</v>
      </c>
      <c r="S21" s="63"/>
      <c r="T21" s="62"/>
      <c r="U21" s="25"/>
      <c r="V21" s="63"/>
      <c r="W21" s="62"/>
      <c r="X21" s="25"/>
      <c r="Y21" s="64"/>
      <c r="Z21" s="65"/>
      <c r="AA21" s="286"/>
      <c r="AB21" s="25"/>
    </row>
    <row r="22" spans="1:28" ht="19.350000000000001" customHeight="1" x14ac:dyDescent="0.25">
      <c r="A22" s="123">
        <v>15</v>
      </c>
      <c r="B22" s="285" t="s">
        <v>47</v>
      </c>
      <c r="C22" s="287" t="s">
        <v>56</v>
      </c>
      <c r="D22" s="62">
        <v>47.4</v>
      </c>
      <c r="E22" s="62">
        <v>50.7</v>
      </c>
      <c r="F22" s="62">
        <v>50.6</v>
      </c>
      <c r="G22" s="62">
        <v>49.6</v>
      </c>
      <c r="H22" s="62">
        <v>49.7</v>
      </c>
      <c r="I22" s="25">
        <v>50</v>
      </c>
      <c r="J22" s="63">
        <v>49.9</v>
      </c>
      <c r="K22" s="62">
        <v>50</v>
      </c>
      <c r="L22" s="25">
        <v>50.1</v>
      </c>
      <c r="M22" s="64">
        <v>50</v>
      </c>
      <c r="N22" s="65">
        <v>50.2</v>
      </c>
      <c r="O22" s="67">
        <v>50.3</v>
      </c>
      <c r="P22" s="62">
        <v>50.5</v>
      </c>
      <c r="Q22" s="62">
        <v>50.6</v>
      </c>
      <c r="R22" s="25">
        <v>50.5</v>
      </c>
      <c r="S22" s="63"/>
      <c r="T22" s="62"/>
      <c r="U22" s="25"/>
      <c r="V22" s="63"/>
      <c r="W22" s="62"/>
      <c r="X22" s="25"/>
      <c r="Y22" s="64"/>
      <c r="Z22" s="65"/>
      <c r="AA22" s="67"/>
      <c r="AB22" s="25"/>
    </row>
    <row r="23" spans="1:28" ht="19.350000000000001" customHeight="1" x14ac:dyDescent="0.25">
      <c r="A23" s="124">
        <v>16</v>
      </c>
      <c r="B23" s="289" t="s">
        <v>125</v>
      </c>
      <c r="C23" s="281" t="s">
        <v>126</v>
      </c>
      <c r="D23" s="68">
        <v>52.3</v>
      </c>
      <c r="E23" s="68">
        <v>49.2</v>
      </c>
      <c r="F23" s="68">
        <v>50.5</v>
      </c>
      <c r="G23" s="68">
        <v>45.6</v>
      </c>
      <c r="H23" s="68">
        <v>49.8</v>
      </c>
      <c r="I23" s="27">
        <v>48.9</v>
      </c>
      <c r="J23" s="69">
        <v>52.4</v>
      </c>
      <c r="K23" s="68">
        <v>50.4</v>
      </c>
      <c r="L23" s="27">
        <v>50.4</v>
      </c>
      <c r="M23" s="70">
        <v>54.5</v>
      </c>
      <c r="N23" s="71">
        <v>53.8</v>
      </c>
      <c r="O23" s="72">
        <v>53</v>
      </c>
      <c r="P23" s="68">
        <v>52.5</v>
      </c>
      <c r="Q23" s="68">
        <v>54.3</v>
      </c>
      <c r="R23" s="27">
        <v>51.2</v>
      </c>
      <c r="S23" s="69"/>
      <c r="T23" s="68"/>
      <c r="U23" s="27"/>
      <c r="V23" s="69"/>
      <c r="W23" s="68"/>
      <c r="X23" s="27"/>
      <c r="Y23" s="70"/>
      <c r="Z23" s="71"/>
      <c r="AA23" s="72"/>
      <c r="AB23" s="27"/>
    </row>
    <row r="24" spans="1:28" ht="19.350000000000001" hidden="1" customHeight="1" x14ac:dyDescent="0.25">
      <c r="A24" s="171"/>
      <c r="B24" s="276"/>
      <c r="C24" s="290"/>
      <c r="D24" s="73"/>
      <c r="E24" s="73"/>
      <c r="F24" s="73"/>
      <c r="G24" s="73"/>
      <c r="H24" s="73"/>
      <c r="I24" s="73"/>
      <c r="J24" s="73"/>
      <c r="K24" s="73"/>
      <c r="L24" s="73"/>
      <c r="M24" s="73"/>
      <c r="N24" s="73"/>
      <c r="O24" s="73"/>
      <c r="P24" s="73"/>
      <c r="Q24" s="73"/>
      <c r="R24" s="73"/>
      <c r="S24" s="73"/>
      <c r="T24" s="73"/>
      <c r="U24" s="73"/>
      <c r="V24" s="73"/>
      <c r="W24" s="73"/>
      <c r="X24" s="73"/>
      <c r="Y24" s="73"/>
      <c r="Z24" s="73"/>
      <c r="AA24" s="73"/>
      <c r="AB24" s="29"/>
    </row>
    <row r="25" spans="1:28" ht="19.350000000000001" hidden="1" customHeight="1" x14ac:dyDescent="0.25">
      <c r="A25" s="171"/>
      <c r="B25" s="276"/>
      <c r="C25" s="290"/>
      <c r="D25" s="62"/>
      <c r="E25" s="62"/>
      <c r="F25" s="62"/>
      <c r="G25" s="62"/>
      <c r="H25" s="62"/>
      <c r="I25" s="62"/>
      <c r="J25" s="62"/>
      <c r="K25" s="62"/>
      <c r="L25" s="62"/>
      <c r="M25" s="62"/>
      <c r="N25" s="62"/>
      <c r="O25" s="62"/>
      <c r="P25" s="62"/>
      <c r="Q25" s="62"/>
      <c r="R25" s="62"/>
      <c r="S25" s="62"/>
      <c r="T25" s="62"/>
      <c r="U25" s="62"/>
      <c r="V25" s="62"/>
      <c r="W25" s="62"/>
      <c r="X25" s="62"/>
      <c r="Y25" s="62"/>
      <c r="Z25" s="62"/>
      <c r="AA25" s="62"/>
      <c r="AB25" s="25"/>
    </row>
    <row r="26" spans="1:28" ht="19.350000000000001" hidden="1" customHeight="1" x14ac:dyDescent="0.25">
      <c r="A26" s="171"/>
      <c r="B26" s="276"/>
      <c r="C26" s="290"/>
      <c r="D26" s="62"/>
      <c r="E26" s="62"/>
      <c r="F26" s="62"/>
      <c r="G26" s="62"/>
      <c r="H26" s="62"/>
      <c r="I26" s="62"/>
      <c r="J26" s="62"/>
      <c r="K26" s="62"/>
      <c r="L26" s="62"/>
      <c r="M26" s="62"/>
      <c r="N26" s="62"/>
      <c r="O26" s="62"/>
      <c r="P26" s="62"/>
      <c r="Q26" s="62"/>
      <c r="R26" s="62"/>
      <c r="S26" s="62"/>
      <c r="T26" s="62"/>
      <c r="U26" s="62"/>
      <c r="V26" s="62"/>
      <c r="W26" s="62"/>
      <c r="X26" s="62"/>
      <c r="Y26" s="62"/>
      <c r="Z26" s="62"/>
      <c r="AA26" s="62"/>
      <c r="AB26" s="25"/>
    </row>
    <row r="27" spans="1:28" ht="19.350000000000001" hidden="1" customHeight="1" x14ac:dyDescent="0.25">
      <c r="A27" s="171"/>
      <c r="B27" s="276"/>
      <c r="C27" s="290"/>
      <c r="D27" s="62"/>
      <c r="E27" s="62"/>
      <c r="F27" s="62"/>
      <c r="G27" s="62"/>
      <c r="H27" s="62"/>
      <c r="I27" s="62"/>
      <c r="J27" s="62"/>
      <c r="K27" s="62"/>
      <c r="L27" s="62"/>
      <c r="M27" s="62"/>
      <c r="N27" s="62"/>
      <c r="O27" s="62"/>
      <c r="P27" s="62"/>
      <c r="Q27" s="62"/>
      <c r="R27" s="62"/>
      <c r="S27" s="62"/>
      <c r="T27" s="62"/>
      <c r="U27" s="62"/>
      <c r="V27" s="62"/>
      <c r="W27" s="62"/>
      <c r="X27" s="62"/>
      <c r="Y27" s="62"/>
      <c r="Z27" s="62"/>
      <c r="AA27" s="62"/>
      <c r="AB27" s="25"/>
    </row>
    <row r="28" spans="1:28" ht="19.350000000000001" hidden="1" customHeight="1" x14ac:dyDescent="0.25">
      <c r="A28" s="171"/>
      <c r="B28" s="276"/>
      <c r="C28" s="290"/>
      <c r="D28" s="62"/>
      <c r="E28" s="62"/>
      <c r="F28" s="62"/>
      <c r="G28" s="62"/>
      <c r="H28" s="62"/>
      <c r="I28" s="62"/>
      <c r="J28" s="62"/>
      <c r="K28" s="62"/>
      <c r="L28" s="62"/>
      <c r="M28" s="62"/>
      <c r="N28" s="62"/>
      <c r="O28" s="62"/>
      <c r="P28" s="62"/>
      <c r="Q28" s="62"/>
      <c r="R28" s="62"/>
      <c r="S28" s="62"/>
      <c r="T28" s="62"/>
      <c r="U28" s="62"/>
      <c r="V28" s="62"/>
      <c r="W28" s="62"/>
      <c r="X28" s="62"/>
      <c r="Y28" s="62"/>
      <c r="Z28" s="62"/>
      <c r="AA28" s="62"/>
      <c r="AB28" s="25"/>
    </row>
    <row r="29" spans="1:28" ht="19.350000000000001" hidden="1" customHeight="1" x14ac:dyDescent="0.25">
      <c r="A29" s="171"/>
      <c r="B29" s="276"/>
      <c r="C29" s="290"/>
      <c r="D29" s="62"/>
      <c r="E29" s="62"/>
      <c r="F29" s="62"/>
      <c r="G29" s="62"/>
      <c r="H29" s="62"/>
      <c r="I29" s="62"/>
      <c r="J29" s="62"/>
      <c r="K29" s="62"/>
      <c r="L29" s="62"/>
      <c r="M29" s="62"/>
      <c r="N29" s="62"/>
      <c r="O29" s="62"/>
      <c r="P29" s="62"/>
      <c r="Q29" s="62"/>
      <c r="R29" s="62"/>
      <c r="S29" s="62"/>
      <c r="T29" s="62"/>
      <c r="U29" s="62"/>
      <c r="V29" s="62"/>
      <c r="W29" s="62"/>
      <c r="X29" s="62"/>
      <c r="Y29" s="62"/>
      <c r="Z29" s="62"/>
      <c r="AA29" s="62"/>
      <c r="AB29" s="25"/>
    </row>
    <row r="30" spans="1:28" ht="19.350000000000001" hidden="1" customHeight="1" x14ac:dyDescent="0.25">
      <c r="A30" s="171"/>
      <c r="B30" s="276"/>
      <c r="C30" s="290"/>
      <c r="D30" s="62"/>
      <c r="E30" s="62"/>
      <c r="F30" s="62"/>
      <c r="G30" s="62"/>
      <c r="H30" s="62"/>
      <c r="I30" s="62"/>
      <c r="J30" s="62"/>
      <c r="K30" s="62"/>
      <c r="L30" s="62"/>
      <c r="M30" s="62"/>
      <c r="N30" s="62"/>
      <c r="O30" s="62"/>
      <c r="P30" s="62"/>
      <c r="Q30" s="62"/>
      <c r="R30" s="62"/>
      <c r="S30" s="62"/>
      <c r="T30" s="62"/>
      <c r="U30" s="62"/>
      <c r="V30" s="62"/>
      <c r="W30" s="62"/>
      <c r="X30" s="62"/>
      <c r="Y30" s="62"/>
      <c r="Z30" s="62"/>
      <c r="AA30" s="62"/>
      <c r="AB30" s="25"/>
    </row>
    <row r="31" spans="1:28" ht="19.350000000000001" hidden="1" customHeight="1" x14ac:dyDescent="0.25">
      <c r="A31" s="171"/>
      <c r="B31" s="276"/>
      <c r="C31" s="290"/>
      <c r="D31" s="62"/>
      <c r="E31" s="62"/>
      <c r="F31" s="62"/>
      <c r="G31" s="62"/>
      <c r="H31" s="62"/>
      <c r="I31" s="62"/>
      <c r="J31" s="62"/>
      <c r="K31" s="62"/>
      <c r="L31" s="62"/>
      <c r="M31" s="62"/>
      <c r="N31" s="62"/>
      <c r="O31" s="62"/>
      <c r="P31" s="62"/>
      <c r="Q31" s="62"/>
      <c r="R31" s="62"/>
      <c r="S31" s="62"/>
      <c r="T31" s="62"/>
      <c r="U31" s="62"/>
      <c r="V31" s="62"/>
      <c r="W31" s="62"/>
      <c r="X31" s="62"/>
      <c r="Y31" s="62"/>
      <c r="Z31" s="62"/>
      <c r="AA31" s="62"/>
      <c r="AB31" s="25"/>
    </row>
    <row r="32" spans="1:28" ht="19.350000000000001" hidden="1" customHeight="1" x14ac:dyDescent="0.25">
      <c r="A32" s="171"/>
      <c r="B32" s="276"/>
      <c r="C32" s="290"/>
      <c r="D32" s="62"/>
      <c r="E32" s="62"/>
      <c r="F32" s="62"/>
      <c r="G32" s="62"/>
      <c r="H32" s="62"/>
      <c r="I32" s="62"/>
      <c r="J32" s="62"/>
      <c r="K32" s="62"/>
      <c r="L32" s="62"/>
      <c r="M32" s="62"/>
      <c r="N32" s="62"/>
      <c r="O32" s="62"/>
      <c r="P32" s="62"/>
      <c r="Q32" s="62"/>
      <c r="R32" s="62"/>
      <c r="S32" s="62"/>
      <c r="T32" s="62"/>
      <c r="U32" s="62"/>
      <c r="V32" s="62"/>
      <c r="W32" s="62"/>
      <c r="X32" s="62"/>
      <c r="Y32" s="62"/>
      <c r="Z32" s="62"/>
      <c r="AA32" s="62"/>
      <c r="AB32" s="25"/>
    </row>
    <row r="33" spans="1:28" ht="19.350000000000001" hidden="1" customHeight="1" x14ac:dyDescent="0.25">
      <c r="A33" s="171"/>
      <c r="B33" s="276"/>
      <c r="C33" s="290"/>
      <c r="D33" s="62"/>
      <c r="E33" s="62"/>
      <c r="F33" s="62"/>
      <c r="G33" s="62"/>
      <c r="H33" s="62"/>
      <c r="I33" s="62"/>
      <c r="J33" s="62"/>
      <c r="K33" s="62"/>
      <c r="L33" s="62"/>
      <c r="M33" s="62"/>
      <c r="N33" s="62"/>
      <c r="O33" s="62"/>
      <c r="P33" s="62"/>
      <c r="Q33" s="62"/>
      <c r="R33" s="62"/>
      <c r="S33" s="62"/>
      <c r="T33" s="62"/>
      <c r="U33" s="62"/>
      <c r="V33" s="62"/>
      <c r="W33" s="62"/>
      <c r="X33" s="62"/>
      <c r="Y33" s="62"/>
      <c r="Z33" s="62"/>
      <c r="AA33" s="62"/>
      <c r="AB33" s="25"/>
    </row>
    <row r="34" spans="1:28" ht="19.350000000000001" hidden="1" customHeight="1" x14ac:dyDescent="0.25">
      <c r="A34" s="171"/>
      <c r="B34" s="276"/>
      <c r="C34" s="290"/>
      <c r="D34" s="62"/>
      <c r="E34" s="62"/>
      <c r="F34" s="62"/>
      <c r="G34" s="62"/>
      <c r="H34" s="62"/>
      <c r="I34" s="62"/>
      <c r="J34" s="62"/>
      <c r="K34" s="62"/>
      <c r="L34" s="62"/>
      <c r="M34" s="62"/>
      <c r="N34" s="62"/>
      <c r="O34" s="62"/>
      <c r="P34" s="62"/>
      <c r="Q34" s="62"/>
      <c r="R34" s="62"/>
      <c r="S34" s="62"/>
      <c r="T34" s="62"/>
      <c r="U34" s="62"/>
      <c r="V34" s="62"/>
      <c r="W34" s="62"/>
      <c r="X34" s="62"/>
      <c r="Y34" s="62"/>
      <c r="Z34" s="62"/>
      <c r="AA34" s="62"/>
      <c r="AB34" s="25"/>
    </row>
    <row r="35" spans="1:28" ht="19.350000000000001" hidden="1" customHeight="1" x14ac:dyDescent="0.25">
      <c r="A35" s="171"/>
      <c r="B35" s="276"/>
      <c r="C35" s="290"/>
      <c r="D35" s="62"/>
      <c r="E35" s="62"/>
      <c r="F35" s="62"/>
      <c r="G35" s="62"/>
      <c r="H35" s="62"/>
      <c r="I35" s="62"/>
      <c r="J35" s="62"/>
      <c r="K35" s="62"/>
      <c r="L35" s="62"/>
      <c r="M35" s="62"/>
      <c r="N35" s="62"/>
      <c r="O35" s="62"/>
      <c r="P35" s="62"/>
      <c r="Q35" s="62"/>
      <c r="R35" s="62"/>
      <c r="S35" s="62"/>
      <c r="T35" s="62"/>
      <c r="U35" s="62"/>
      <c r="V35" s="62"/>
      <c r="W35" s="62"/>
      <c r="X35" s="62"/>
      <c r="Y35" s="62"/>
      <c r="Z35" s="62"/>
      <c r="AA35" s="62"/>
      <c r="AB35" s="25"/>
    </row>
    <row r="36" spans="1:28" ht="19.350000000000001" hidden="1" customHeight="1" x14ac:dyDescent="0.25">
      <c r="A36" s="171"/>
      <c r="B36" s="276"/>
      <c r="C36" s="290"/>
      <c r="D36" s="62"/>
      <c r="E36" s="62"/>
      <c r="F36" s="62"/>
      <c r="G36" s="62"/>
      <c r="H36" s="62"/>
      <c r="I36" s="62"/>
      <c r="J36" s="62"/>
      <c r="K36" s="62"/>
      <c r="L36" s="62"/>
      <c r="M36" s="62"/>
      <c r="N36" s="62"/>
      <c r="O36" s="62"/>
      <c r="P36" s="62"/>
      <c r="Q36" s="62"/>
      <c r="R36" s="62"/>
      <c r="S36" s="62"/>
      <c r="T36" s="62"/>
      <c r="U36" s="62"/>
      <c r="V36" s="62"/>
      <c r="W36" s="62"/>
      <c r="X36" s="62"/>
      <c r="Y36" s="62"/>
      <c r="Z36" s="62"/>
      <c r="AA36" s="62"/>
      <c r="AB36" s="25"/>
    </row>
    <row r="37" spans="1:28" ht="19.350000000000001" hidden="1" customHeight="1" x14ac:dyDescent="0.25">
      <c r="A37" s="171"/>
      <c r="B37" s="276"/>
      <c r="C37" s="290"/>
      <c r="D37" s="62"/>
      <c r="E37" s="62"/>
      <c r="F37" s="62"/>
      <c r="G37" s="62"/>
      <c r="H37" s="62"/>
      <c r="I37" s="62"/>
      <c r="J37" s="62"/>
      <c r="K37" s="62"/>
      <c r="L37" s="62"/>
      <c r="M37" s="62"/>
      <c r="N37" s="62"/>
      <c r="O37" s="62"/>
      <c r="P37" s="62"/>
      <c r="Q37" s="62"/>
      <c r="R37" s="62"/>
      <c r="S37" s="62"/>
      <c r="T37" s="62"/>
      <c r="U37" s="62"/>
      <c r="V37" s="62"/>
      <c r="W37" s="62"/>
      <c r="X37" s="62"/>
      <c r="Y37" s="62"/>
      <c r="Z37" s="62"/>
      <c r="AA37" s="62"/>
      <c r="AB37" s="25"/>
    </row>
    <row r="38" spans="1:28" ht="19.350000000000001" hidden="1" customHeight="1" x14ac:dyDescent="0.25">
      <c r="A38" s="171"/>
      <c r="B38" s="276"/>
      <c r="C38" s="290"/>
      <c r="D38" s="62"/>
      <c r="E38" s="62"/>
      <c r="F38" s="62"/>
      <c r="G38" s="62"/>
      <c r="H38" s="62"/>
      <c r="I38" s="62"/>
      <c r="J38" s="62"/>
      <c r="K38" s="62"/>
      <c r="L38" s="62"/>
      <c r="M38" s="62"/>
      <c r="N38" s="62"/>
      <c r="O38" s="62"/>
      <c r="P38" s="62"/>
      <c r="Q38" s="62"/>
      <c r="R38" s="62"/>
      <c r="S38" s="62"/>
      <c r="T38" s="62"/>
      <c r="U38" s="62"/>
      <c r="V38" s="62"/>
      <c r="W38" s="62"/>
      <c r="X38" s="62"/>
      <c r="Y38" s="62"/>
      <c r="Z38" s="62"/>
      <c r="AA38" s="62"/>
      <c r="AB38" s="25"/>
    </row>
    <row r="39" spans="1:28" ht="19.350000000000001" hidden="1" customHeight="1" x14ac:dyDescent="0.25">
      <c r="A39" s="171"/>
      <c r="B39" s="276"/>
      <c r="C39" s="290"/>
      <c r="D39" s="62"/>
      <c r="E39" s="62"/>
      <c r="F39" s="62"/>
      <c r="G39" s="62"/>
      <c r="H39" s="62"/>
      <c r="I39" s="62"/>
      <c r="J39" s="62"/>
      <c r="K39" s="62"/>
      <c r="L39" s="62"/>
      <c r="M39" s="62"/>
      <c r="N39" s="62"/>
      <c r="O39" s="62"/>
      <c r="P39" s="62"/>
      <c r="Q39" s="62"/>
      <c r="R39" s="62"/>
      <c r="S39" s="62"/>
      <c r="T39" s="62"/>
      <c r="U39" s="62"/>
      <c r="V39" s="62"/>
      <c r="W39" s="62"/>
      <c r="X39" s="62"/>
      <c r="Y39" s="62"/>
      <c r="Z39" s="62"/>
      <c r="AA39" s="62"/>
      <c r="AB39" s="25"/>
    </row>
    <row r="40" spans="1:28" ht="19.350000000000001" hidden="1" customHeight="1" x14ac:dyDescent="0.25">
      <c r="A40" s="171"/>
      <c r="B40" s="276"/>
      <c r="C40" s="290"/>
      <c r="D40" s="62"/>
      <c r="E40" s="62"/>
      <c r="F40" s="62"/>
      <c r="G40" s="62"/>
      <c r="H40" s="62"/>
      <c r="I40" s="62"/>
      <c r="J40" s="62"/>
      <c r="K40" s="62"/>
      <c r="L40" s="62"/>
      <c r="M40" s="62"/>
      <c r="N40" s="62"/>
      <c r="O40" s="62"/>
      <c r="P40" s="62"/>
      <c r="Q40" s="62"/>
      <c r="R40" s="62"/>
      <c r="S40" s="62"/>
      <c r="T40" s="62"/>
      <c r="U40" s="62"/>
      <c r="V40" s="62"/>
      <c r="W40" s="62"/>
      <c r="X40" s="62"/>
      <c r="Y40" s="62"/>
      <c r="Z40" s="62"/>
      <c r="AA40" s="62"/>
      <c r="AB40" s="25"/>
    </row>
    <row r="41" spans="1:28" ht="19.350000000000001" hidden="1" customHeight="1" x14ac:dyDescent="0.25">
      <c r="A41" s="171"/>
      <c r="B41" s="276"/>
      <c r="C41" s="290"/>
      <c r="D41" s="62"/>
      <c r="E41" s="62"/>
      <c r="F41" s="62"/>
      <c r="G41" s="62"/>
      <c r="H41" s="62"/>
      <c r="I41" s="62"/>
      <c r="J41" s="62"/>
      <c r="K41" s="62"/>
      <c r="L41" s="62"/>
      <c r="M41" s="62"/>
      <c r="N41" s="62"/>
      <c r="O41" s="62"/>
      <c r="P41" s="62"/>
      <c r="Q41" s="62"/>
      <c r="R41" s="62"/>
      <c r="S41" s="62"/>
      <c r="T41" s="62"/>
      <c r="U41" s="62"/>
      <c r="V41" s="62"/>
      <c r="W41" s="62"/>
      <c r="X41" s="62"/>
      <c r="Y41" s="62"/>
      <c r="Z41" s="62"/>
      <c r="AA41" s="62"/>
      <c r="AB41" s="25"/>
    </row>
    <row r="42" spans="1:28" ht="19.350000000000001" hidden="1" customHeight="1" x14ac:dyDescent="0.25">
      <c r="A42" s="171"/>
      <c r="B42" s="276"/>
      <c r="C42" s="290"/>
      <c r="D42" s="62"/>
      <c r="E42" s="62"/>
      <c r="F42" s="62"/>
      <c r="G42" s="62"/>
      <c r="H42" s="62"/>
      <c r="I42" s="62"/>
      <c r="J42" s="62"/>
      <c r="K42" s="62"/>
      <c r="L42" s="62"/>
      <c r="M42" s="62"/>
      <c r="N42" s="62"/>
      <c r="O42" s="62"/>
      <c r="P42" s="62"/>
      <c r="Q42" s="62"/>
      <c r="R42" s="62"/>
      <c r="S42" s="62"/>
      <c r="T42" s="62"/>
      <c r="U42" s="62"/>
      <c r="V42" s="62"/>
      <c r="W42" s="62"/>
      <c r="X42" s="62"/>
      <c r="Y42" s="62"/>
      <c r="Z42" s="62"/>
      <c r="AA42" s="62"/>
      <c r="AB42" s="25"/>
    </row>
    <row r="43" spans="1:28" ht="19.350000000000001" hidden="1" customHeight="1" x14ac:dyDescent="0.25">
      <c r="A43" s="171"/>
      <c r="B43" s="276"/>
      <c r="C43" s="290"/>
      <c r="D43" s="62"/>
      <c r="E43" s="62"/>
      <c r="F43" s="62"/>
      <c r="G43" s="62"/>
      <c r="H43" s="62"/>
      <c r="I43" s="62"/>
      <c r="J43" s="62"/>
      <c r="K43" s="62"/>
      <c r="L43" s="62"/>
      <c r="M43" s="62"/>
      <c r="N43" s="62"/>
      <c r="O43" s="62"/>
      <c r="P43" s="62"/>
      <c r="Q43" s="62"/>
      <c r="R43" s="62"/>
      <c r="S43" s="62"/>
      <c r="T43" s="62"/>
      <c r="U43" s="62"/>
      <c r="V43" s="62"/>
      <c r="W43" s="62"/>
      <c r="X43" s="62"/>
      <c r="Y43" s="62"/>
      <c r="Z43" s="62"/>
      <c r="AA43" s="62"/>
      <c r="AB43" s="25"/>
    </row>
    <row r="44" spans="1:28" ht="19.350000000000001" hidden="1" customHeight="1" x14ac:dyDescent="0.25">
      <c r="A44" s="171"/>
      <c r="B44" s="276"/>
      <c r="C44" s="290"/>
      <c r="D44" s="62"/>
      <c r="E44" s="62"/>
      <c r="F44" s="62"/>
      <c r="G44" s="62"/>
      <c r="H44" s="62"/>
      <c r="I44" s="62"/>
      <c r="J44" s="62"/>
      <c r="K44" s="62"/>
      <c r="L44" s="62"/>
      <c r="M44" s="62"/>
      <c r="N44" s="62"/>
      <c r="O44" s="62"/>
      <c r="P44" s="62"/>
      <c r="Q44" s="62"/>
      <c r="R44" s="62"/>
      <c r="S44" s="62"/>
      <c r="T44" s="62"/>
      <c r="U44" s="62"/>
      <c r="V44" s="62"/>
      <c r="W44" s="62"/>
      <c r="X44" s="62"/>
      <c r="Y44" s="62"/>
      <c r="Z44" s="62"/>
      <c r="AA44" s="62"/>
      <c r="AB44" s="25"/>
    </row>
    <row r="45" spans="1:28" ht="19.350000000000001" hidden="1" customHeight="1" x14ac:dyDescent="0.25">
      <c r="A45" s="171"/>
      <c r="B45" s="276"/>
      <c r="C45" s="290"/>
      <c r="D45" s="62"/>
      <c r="E45" s="62"/>
      <c r="F45" s="62"/>
      <c r="G45" s="62"/>
      <c r="H45" s="62"/>
      <c r="I45" s="62"/>
      <c r="J45" s="62"/>
      <c r="K45" s="62"/>
      <c r="L45" s="62"/>
      <c r="M45" s="62"/>
      <c r="N45" s="62"/>
      <c r="O45" s="62"/>
      <c r="P45" s="62"/>
      <c r="Q45" s="62"/>
      <c r="R45" s="62"/>
      <c r="S45" s="62"/>
      <c r="T45" s="62"/>
      <c r="U45" s="62"/>
      <c r="V45" s="62"/>
      <c r="W45" s="62"/>
      <c r="X45" s="62"/>
      <c r="Y45" s="62"/>
      <c r="Z45" s="62"/>
      <c r="AA45" s="62"/>
      <c r="AB45" s="25"/>
    </row>
    <row r="46" spans="1:28" ht="19.350000000000001" hidden="1" customHeight="1" x14ac:dyDescent="0.25">
      <c r="A46" s="171"/>
      <c r="B46" s="276"/>
      <c r="C46" s="290"/>
      <c r="D46" s="62"/>
      <c r="E46" s="62"/>
      <c r="F46" s="62"/>
      <c r="G46" s="62"/>
      <c r="H46" s="62"/>
      <c r="I46" s="62"/>
      <c r="J46" s="62"/>
      <c r="K46" s="62"/>
      <c r="L46" s="62"/>
      <c r="M46" s="62"/>
      <c r="N46" s="62"/>
      <c r="O46" s="62"/>
      <c r="P46" s="62"/>
      <c r="Q46" s="62"/>
      <c r="R46" s="62"/>
      <c r="S46" s="62"/>
      <c r="T46" s="62"/>
      <c r="U46" s="62"/>
      <c r="V46" s="62"/>
      <c r="W46" s="62"/>
      <c r="X46" s="62"/>
      <c r="Y46" s="62"/>
      <c r="Z46" s="62"/>
      <c r="AA46" s="62"/>
      <c r="AB46" s="25"/>
    </row>
    <row r="47" spans="1:28" ht="19.350000000000001" hidden="1" customHeight="1" x14ac:dyDescent="0.25">
      <c r="A47" s="171"/>
      <c r="B47" s="276"/>
      <c r="C47" s="290"/>
      <c r="D47" s="62"/>
      <c r="E47" s="62"/>
      <c r="F47" s="62"/>
      <c r="G47" s="62"/>
      <c r="H47" s="62"/>
      <c r="I47" s="62"/>
      <c r="J47" s="62"/>
      <c r="K47" s="62"/>
      <c r="L47" s="62"/>
      <c r="M47" s="62"/>
      <c r="N47" s="62"/>
      <c r="O47" s="62"/>
      <c r="P47" s="62"/>
      <c r="Q47" s="62"/>
      <c r="R47" s="62"/>
      <c r="S47" s="62"/>
      <c r="T47" s="62"/>
      <c r="U47" s="62"/>
      <c r="V47" s="62"/>
      <c r="W47" s="62"/>
      <c r="X47" s="62"/>
      <c r="Y47" s="62"/>
      <c r="Z47" s="62"/>
      <c r="AA47" s="62"/>
      <c r="AB47" s="25"/>
    </row>
    <row r="48" spans="1:28" ht="19.350000000000001" hidden="1" customHeight="1" x14ac:dyDescent="0.25">
      <c r="A48" s="171"/>
      <c r="B48" s="276"/>
      <c r="C48" s="290"/>
      <c r="D48" s="62"/>
      <c r="E48" s="62"/>
      <c r="F48" s="62"/>
      <c r="G48" s="62"/>
      <c r="H48" s="62"/>
      <c r="I48" s="62"/>
      <c r="J48" s="62"/>
      <c r="K48" s="62"/>
      <c r="L48" s="62"/>
      <c r="M48" s="62"/>
      <c r="N48" s="62"/>
      <c r="O48" s="62"/>
      <c r="P48" s="62"/>
      <c r="Q48" s="62"/>
      <c r="R48" s="62"/>
      <c r="S48" s="62"/>
      <c r="T48" s="62"/>
      <c r="U48" s="62"/>
      <c r="V48" s="62"/>
      <c r="W48" s="62"/>
      <c r="X48" s="62"/>
      <c r="Y48" s="62"/>
      <c r="Z48" s="62"/>
      <c r="AA48" s="62"/>
      <c r="AB48" s="25"/>
    </row>
    <row r="49" spans="1:28" ht="19.350000000000001" hidden="1" customHeight="1" x14ac:dyDescent="0.25">
      <c r="A49" s="171"/>
      <c r="B49" s="277"/>
      <c r="C49" s="291"/>
      <c r="D49" s="62"/>
      <c r="E49" s="62"/>
      <c r="F49" s="62"/>
      <c r="G49" s="62"/>
      <c r="H49" s="62"/>
      <c r="I49" s="62"/>
      <c r="J49" s="62"/>
      <c r="K49" s="62"/>
      <c r="L49" s="62"/>
      <c r="M49" s="62"/>
      <c r="N49" s="62"/>
      <c r="O49" s="62"/>
      <c r="P49" s="62"/>
      <c r="Q49" s="62"/>
      <c r="R49" s="62"/>
      <c r="S49" s="62"/>
      <c r="T49" s="62"/>
      <c r="U49" s="62"/>
      <c r="V49" s="62"/>
      <c r="W49" s="62"/>
      <c r="X49" s="62"/>
      <c r="Y49" s="62"/>
      <c r="Z49" s="62"/>
      <c r="AA49" s="62"/>
      <c r="AB49" s="25"/>
    </row>
    <row r="50" spans="1:28" ht="19.350000000000001" hidden="1" customHeight="1" x14ac:dyDescent="0.25">
      <c r="A50" s="171"/>
      <c r="B50" s="277"/>
      <c r="C50" s="291"/>
      <c r="D50" s="62"/>
      <c r="E50" s="62"/>
      <c r="F50" s="62"/>
      <c r="G50" s="62"/>
      <c r="H50" s="62"/>
      <c r="I50" s="62"/>
      <c r="J50" s="62"/>
      <c r="K50" s="62"/>
      <c r="L50" s="62"/>
      <c r="M50" s="62"/>
      <c r="N50" s="62"/>
      <c r="O50" s="62"/>
      <c r="P50" s="62"/>
      <c r="Q50" s="62"/>
      <c r="R50" s="62"/>
      <c r="S50" s="62"/>
      <c r="T50" s="62"/>
      <c r="U50" s="62"/>
      <c r="V50" s="62"/>
      <c r="W50" s="62"/>
      <c r="X50" s="62"/>
      <c r="Y50" s="62"/>
      <c r="Z50" s="62"/>
      <c r="AA50" s="62"/>
      <c r="AB50" s="25"/>
    </row>
    <row r="51" spans="1:28" ht="19.350000000000001" hidden="1" customHeight="1" x14ac:dyDescent="0.25">
      <c r="A51" s="171"/>
      <c r="B51" s="277"/>
      <c r="C51" s="291"/>
      <c r="D51" s="62"/>
      <c r="E51" s="62"/>
      <c r="F51" s="62"/>
      <c r="G51" s="62"/>
      <c r="H51" s="62"/>
      <c r="I51" s="62"/>
      <c r="J51" s="62"/>
      <c r="K51" s="62"/>
      <c r="L51" s="62"/>
      <c r="M51" s="62"/>
      <c r="N51" s="62"/>
      <c r="O51" s="62"/>
      <c r="P51" s="62"/>
      <c r="Q51" s="62"/>
      <c r="R51" s="62"/>
      <c r="S51" s="62"/>
      <c r="T51" s="62"/>
      <c r="U51" s="62"/>
      <c r="V51" s="62"/>
      <c r="W51" s="62"/>
      <c r="X51" s="62"/>
      <c r="Y51" s="62"/>
      <c r="Z51" s="62"/>
      <c r="AA51" s="62"/>
      <c r="AB51" s="25"/>
    </row>
    <row r="52" spans="1:28" ht="19.350000000000001" hidden="1" customHeight="1" x14ac:dyDescent="0.25">
      <c r="A52" s="171"/>
      <c r="B52" s="277"/>
      <c r="C52" s="291"/>
      <c r="D52" s="62"/>
      <c r="E52" s="62"/>
      <c r="F52" s="62"/>
      <c r="G52" s="62"/>
      <c r="H52" s="62"/>
      <c r="I52" s="62"/>
      <c r="J52" s="62"/>
      <c r="K52" s="62"/>
      <c r="L52" s="62"/>
      <c r="M52" s="62"/>
      <c r="N52" s="62"/>
      <c r="O52" s="62"/>
      <c r="P52" s="62"/>
      <c r="Q52" s="62"/>
      <c r="R52" s="62"/>
      <c r="S52" s="62"/>
      <c r="T52" s="62"/>
      <c r="U52" s="62"/>
      <c r="V52" s="62"/>
      <c r="W52" s="62"/>
      <c r="X52" s="62"/>
      <c r="Y52" s="62"/>
      <c r="Z52" s="62"/>
      <c r="AA52" s="62"/>
      <c r="AB52" s="25"/>
    </row>
    <row r="53" spans="1:28" ht="19.350000000000001" hidden="1" customHeight="1" x14ac:dyDescent="0.25">
      <c r="A53" s="171"/>
      <c r="B53" s="277"/>
      <c r="C53" s="291"/>
      <c r="D53" s="62"/>
      <c r="E53" s="62"/>
      <c r="F53" s="62"/>
      <c r="G53" s="62"/>
      <c r="H53" s="62"/>
      <c r="I53" s="62"/>
      <c r="J53" s="62"/>
      <c r="K53" s="62"/>
      <c r="L53" s="62"/>
      <c r="M53" s="62"/>
      <c r="N53" s="62"/>
      <c r="O53" s="62"/>
      <c r="P53" s="62"/>
      <c r="Q53" s="62"/>
      <c r="R53" s="62"/>
      <c r="S53" s="62"/>
      <c r="T53" s="62"/>
      <c r="U53" s="62"/>
      <c r="V53" s="62"/>
      <c r="W53" s="62"/>
      <c r="X53" s="62"/>
      <c r="Y53" s="62"/>
      <c r="Z53" s="62"/>
      <c r="AA53" s="62"/>
      <c r="AB53" s="25"/>
    </row>
    <row r="54" spans="1:28" ht="19.350000000000001" hidden="1" customHeight="1" x14ac:dyDescent="0.25">
      <c r="A54" s="171"/>
      <c r="B54" s="277"/>
      <c r="C54" s="291"/>
      <c r="D54" s="62"/>
      <c r="E54" s="62"/>
      <c r="F54" s="62"/>
      <c r="G54" s="62"/>
      <c r="H54" s="62"/>
      <c r="I54" s="62"/>
      <c r="J54" s="62"/>
      <c r="K54" s="62"/>
      <c r="L54" s="62"/>
      <c r="M54" s="62"/>
      <c r="N54" s="62"/>
      <c r="O54" s="62"/>
      <c r="P54" s="62"/>
      <c r="Q54" s="62"/>
      <c r="R54" s="62"/>
      <c r="S54" s="62"/>
      <c r="T54" s="62"/>
      <c r="U54" s="62"/>
      <c r="V54" s="62"/>
      <c r="W54" s="62"/>
      <c r="X54" s="62"/>
      <c r="Y54" s="62"/>
      <c r="Z54" s="62"/>
      <c r="AA54" s="62"/>
      <c r="AB54" s="25"/>
    </row>
    <row r="55" spans="1:28" ht="19.350000000000001" hidden="1" customHeight="1" x14ac:dyDescent="0.25">
      <c r="A55" s="171"/>
      <c r="B55" s="276"/>
      <c r="C55" s="290"/>
      <c r="D55" s="62"/>
      <c r="E55" s="62"/>
      <c r="F55" s="62"/>
      <c r="G55" s="62"/>
      <c r="H55" s="62"/>
      <c r="I55" s="62"/>
      <c r="J55" s="62"/>
      <c r="K55" s="62"/>
      <c r="L55" s="62"/>
      <c r="M55" s="62"/>
      <c r="N55" s="62"/>
      <c r="O55" s="62"/>
      <c r="P55" s="62"/>
      <c r="Q55" s="62"/>
      <c r="R55" s="62"/>
      <c r="S55" s="62"/>
      <c r="T55" s="62"/>
      <c r="U55" s="62"/>
      <c r="V55" s="62"/>
      <c r="W55" s="62"/>
      <c r="X55" s="62"/>
      <c r="Y55" s="62"/>
      <c r="Z55" s="62"/>
      <c r="AA55" s="62"/>
      <c r="AB55" s="25"/>
    </row>
    <row r="56" spans="1:28" ht="19.350000000000001" hidden="1" customHeight="1" x14ac:dyDescent="0.25">
      <c r="A56" s="171"/>
      <c r="B56" s="277"/>
      <c r="C56" s="291"/>
      <c r="D56" s="62"/>
      <c r="E56" s="62"/>
      <c r="F56" s="62"/>
      <c r="G56" s="62"/>
      <c r="H56" s="62"/>
      <c r="I56" s="62"/>
      <c r="J56" s="62"/>
      <c r="K56" s="62"/>
      <c r="L56" s="62"/>
      <c r="M56" s="62"/>
      <c r="N56" s="62"/>
      <c r="O56" s="62"/>
      <c r="P56" s="62"/>
      <c r="Q56" s="62"/>
      <c r="R56" s="62"/>
      <c r="S56" s="62"/>
      <c r="T56" s="62"/>
      <c r="U56" s="62"/>
      <c r="V56" s="62"/>
      <c r="W56" s="62"/>
      <c r="X56" s="62"/>
      <c r="Y56" s="62"/>
      <c r="Z56" s="62"/>
      <c r="AA56" s="62"/>
      <c r="AB56" s="25"/>
    </row>
    <row r="57" spans="1:28" ht="19.350000000000001" hidden="1" customHeight="1" x14ac:dyDescent="0.25">
      <c r="A57" s="175"/>
      <c r="B57" s="281"/>
      <c r="C57" s="292"/>
      <c r="D57" s="68"/>
      <c r="E57" s="68"/>
      <c r="F57" s="68"/>
      <c r="G57" s="68"/>
      <c r="H57" s="68"/>
      <c r="I57" s="68"/>
      <c r="J57" s="68"/>
      <c r="K57" s="68"/>
      <c r="L57" s="68"/>
      <c r="M57" s="68"/>
      <c r="N57" s="68"/>
      <c r="O57" s="68"/>
      <c r="P57" s="68"/>
      <c r="Q57" s="68"/>
      <c r="R57" s="68"/>
      <c r="S57" s="68"/>
      <c r="T57" s="68"/>
      <c r="U57" s="68"/>
      <c r="V57" s="68"/>
      <c r="W57" s="68"/>
      <c r="X57" s="68"/>
      <c r="Y57" s="68"/>
      <c r="Z57" s="68"/>
      <c r="AA57" s="68"/>
      <c r="AB57" s="27"/>
    </row>
    <row r="59" spans="1:28" x14ac:dyDescent="0.25">
      <c r="A59" s="33"/>
      <c r="C59" s="14" t="s">
        <v>169</v>
      </c>
      <c r="D59" s="14"/>
      <c r="E59" s="14"/>
    </row>
    <row r="60" spans="1:28" ht="15.75" customHeight="1" x14ac:dyDescent="0.25">
      <c r="A60" s="74"/>
    </row>
  </sheetData>
  <mergeCells count="8">
    <mergeCell ref="AB4:AB6"/>
    <mergeCell ref="D5:O5"/>
    <mergeCell ref="A4:A6"/>
    <mergeCell ref="B4:B6"/>
    <mergeCell ref="C4:C6"/>
    <mergeCell ref="D4:O4"/>
    <mergeCell ref="P4:U4"/>
    <mergeCell ref="P5:U5"/>
  </mergeCells>
  <printOptions horizontalCentered="1"/>
  <pageMargins left="0.2" right="0.2" top="0.75" bottom="0.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zoomScale="80" zoomScaleNormal="80" workbookViewId="0">
      <pane xSplit="3" ySplit="7" topLeftCell="D8" activePane="bottomRight" state="frozen"/>
      <selection activeCell="P4" sqref="P4:U6"/>
      <selection pane="topRight" activeCell="P4" sqref="P4:U6"/>
      <selection pane="bottomLeft" activeCell="P4" sqref="P4:U6"/>
      <selection pane="bottomRight" activeCell="P4" sqref="P4:U6"/>
    </sheetView>
  </sheetViews>
  <sheetFormatPr defaultColWidth="8.85546875" defaultRowHeight="15" x14ac:dyDescent="0.25"/>
  <cols>
    <col min="1" max="1" width="5.5703125" style="126" customWidth="1"/>
    <col min="2" max="2" width="8.85546875" style="126" hidden="1" customWidth="1"/>
    <col min="3" max="3" width="14.5703125" style="126" customWidth="1"/>
    <col min="4" max="4" width="10.7109375" style="126" customWidth="1"/>
    <col min="5" max="5" width="7.140625" style="126" hidden="1" customWidth="1"/>
    <col min="6" max="6" width="10.7109375" style="126" customWidth="1"/>
    <col min="7" max="8" width="7.140625" style="126" hidden="1" customWidth="1"/>
    <col min="9" max="9" width="10.7109375" style="126" customWidth="1"/>
    <col min="10" max="11" width="7.140625" style="126" hidden="1" customWidth="1"/>
    <col min="12" max="12" width="10.7109375" style="126" customWidth="1"/>
    <col min="13" max="14" width="10.5703125" style="126" hidden="1" customWidth="1"/>
    <col min="15" max="21" width="10.7109375" style="126" customWidth="1"/>
    <col min="22" max="27" width="7.140625" style="126" hidden="1" customWidth="1"/>
    <col min="28" max="28" width="8.85546875" style="126" hidden="1" customWidth="1"/>
    <col min="29" max="16384" width="8.85546875" style="126"/>
  </cols>
  <sheetData>
    <row r="1" spans="1:28" ht="15" customHeight="1" x14ac:dyDescent="0.25">
      <c r="A1" s="49" t="s">
        <v>127</v>
      </c>
      <c r="B1" s="49"/>
      <c r="C1" s="49"/>
      <c r="D1" s="49"/>
      <c r="E1" s="49"/>
      <c r="F1" s="49"/>
      <c r="G1" s="49"/>
      <c r="H1" s="49"/>
      <c r="I1" s="49"/>
      <c r="J1" s="49"/>
      <c r="K1" s="49"/>
      <c r="L1" s="49"/>
      <c r="M1" s="49"/>
      <c r="N1" s="49"/>
      <c r="O1" s="49"/>
      <c r="P1" s="49"/>
      <c r="Q1" s="49"/>
      <c r="R1" s="49"/>
    </row>
    <row r="2" spans="1:28" ht="18" customHeight="1" x14ac:dyDescent="0.25">
      <c r="A2" s="49"/>
      <c r="B2" s="49"/>
      <c r="C2" s="49"/>
      <c r="D2" s="49"/>
      <c r="E2" s="49"/>
      <c r="F2" s="49"/>
      <c r="G2" s="49"/>
      <c r="H2" s="49"/>
      <c r="I2" s="49"/>
      <c r="J2" s="49"/>
      <c r="K2" s="49"/>
      <c r="L2" s="49"/>
      <c r="M2" s="49"/>
      <c r="N2" s="49"/>
      <c r="O2" s="49"/>
      <c r="P2" s="49"/>
      <c r="Q2" s="49"/>
      <c r="R2" s="49"/>
    </row>
    <row r="3" spans="1:28" ht="21.75" customHeight="1" x14ac:dyDescent="0.25">
      <c r="A3" s="75"/>
      <c r="B3" s="75"/>
      <c r="C3" s="75"/>
      <c r="D3" s="75"/>
      <c r="E3" s="75"/>
      <c r="F3" s="75"/>
      <c r="G3" s="75"/>
      <c r="H3" s="75"/>
      <c r="I3" s="1"/>
      <c r="J3" s="75"/>
      <c r="K3" s="75"/>
      <c r="M3" s="75"/>
      <c r="N3" s="75"/>
      <c r="O3" s="75"/>
      <c r="P3" s="75"/>
      <c r="Q3" s="75"/>
      <c r="R3" s="122" t="s">
        <v>120</v>
      </c>
      <c r="S3" s="75"/>
      <c r="T3" s="75"/>
      <c r="U3" s="1"/>
      <c r="V3" s="75"/>
      <c r="W3" s="75"/>
      <c r="X3" s="51"/>
      <c r="Y3" s="75"/>
      <c r="Z3" s="75"/>
      <c r="AA3" s="75"/>
      <c r="AB3" s="1"/>
    </row>
    <row r="4" spans="1:28" s="271" customFormat="1" ht="24" customHeight="1" x14ac:dyDescent="0.25">
      <c r="A4" s="763" t="s">
        <v>1</v>
      </c>
      <c r="B4" s="763" t="s">
        <v>70</v>
      </c>
      <c r="C4" s="763" t="s">
        <v>3</v>
      </c>
      <c r="D4" s="772" t="s">
        <v>4</v>
      </c>
      <c r="E4" s="773"/>
      <c r="F4" s="773"/>
      <c r="G4" s="773"/>
      <c r="H4" s="773"/>
      <c r="I4" s="773"/>
      <c r="J4" s="773"/>
      <c r="K4" s="773"/>
      <c r="L4" s="773"/>
      <c r="M4" s="773"/>
      <c r="N4" s="773"/>
      <c r="O4" s="774"/>
      <c r="P4" s="776" t="s">
        <v>5</v>
      </c>
      <c r="Q4" s="777"/>
      <c r="R4" s="777"/>
      <c r="S4" s="777"/>
      <c r="T4" s="777"/>
      <c r="U4" s="778"/>
      <c r="V4" s="60"/>
      <c r="W4" s="60"/>
      <c r="X4" s="60"/>
      <c r="Y4" s="60"/>
      <c r="Z4" s="60"/>
      <c r="AA4" s="61"/>
      <c r="AB4" s="763" t="s">
        <v>6</v>
      </c>
    </row>
    <row r="5" spans="1:28" s="271" customFormat="1" ht="24" customHeight="1" x14ac:dyDescent="0.25">
      <c r="A5" s="771"/>
      <c r="B5" s="771"/>
      <c r="C5" s="771"/>
      <c r="D5" s="772" t="s">
        <v>72</v>
      </c>
      <c r="E5" s="773"/>
      <c r="F5" s="773"/>
      <c r="G5" s="773"/>
      <c r="H5" s="773"/>
      <c r="I5" s="773"/>
      <c r="J5" s="773"/>
      <c r="K5" s="773"/>
      <c r="L5" s="773"/>
      <c r="M5" s="773"/>
      <c r="N5" s="773"/>
      <c r="O5" s="774"/>
      <c r="P5" s="776" t="s">
        <v>72</v>
      </c>
      <c r="Q5" s="777"/>
      <c r="R5" s="777"/>
      <c r="S5" s="777"/>
      <c r="T5" s="777"/>
      <c r="U5" s="778"/>
      <c r="V5" s="60"/>
      <c r="W5" s="60"/>
      <c r="X5" s="60"/>
      <c r="Y5" s="60"/>
      <c r="Z5" s="60"/>
      <c r="AA5" s="61"/>
      <c r="AB5" s="771"/>
    </row>
    <row r="6" spans="1:28" s="271" customFormat="1" ht="24" customHeight="1" x14ac:dyDescent="0.25">
      <c r="A6" s="764"/>
      <c r="B6" s="764"/>
      <c r="C6" s="764"/>
      <c r="D6" s="22">
        <v>1</v>
      </c>
      <c r="E6" s="22">
        <v>2</v>
      </c>
      <c r="F6" s="22">
        <v>3</v>
      </c>
      <c r="G6" s="22">
        <v>4</v>
      </c>
      <c r="H6" s="22">
        <v>5</v>
      </c>
      <c r="I6" s="20">
        <v>6</v>
      </c>
      <c r="J6" s="21">
        <v>7</v>
      </c>
      <c r="K6" s="22">
        <v>8</v>
      </c>
      <c r="L6" s="20">
        <v>9</v>
      </c>
      <c r="M6" s="21">
        <v>10</v>
      </c>
      <c r="N6" s="22">
        <v>11</v>
      </c>
      <c r="O6" s="20">
        <v>12</v>
      </c>
      <c r="P6" s="22">
        <v>1</v>
      </c>
      <c r="Q6" s="22">
        <v>2</v>
      </c>
      <c r="R6" s="20">
        <v>3</v>
      </c>
      <c r="S6" s="22">
        <v>4</v>
      </c>
      <c r="T6" s="22">
        <v>5</v>
      </c>
      <c r="U6" s="20">
        <v>6</v>
      </c>
      <c r="V6" s="21">
        <v>7</v>
      </c>
      <c r="W6" s="22">
        <v>8</v>
      </c>
      <c r="X6" s="20">
        <v>9</v>
      </c>
      <c r="Y6" s="21">
        <v>10</v>
      </c>
      <c r="Z6" s="22">
        <v>11</v>
      </c>
      <c r="AA6" s="20">
        <v>12</v>
      </c>
      <c r="AB6" s="764"/>
    </row>
    <row r="7" spans="1:28" ht="24" customHeight="1" x14ac:dyDescent="0.25">
      <c r="A7" s="127" t="s">
        <v>15</v>
      </c>
      <c r="B7" s="127"/>
      <c r="C7" s="127" t="s">
        <v>16</v>
      </c>
      <c r="D7" s="141" t="s">
        <v>146</v>
      </c>
      <c r="E7" s="272"/>
      <c r="F7" s="141" t="s">
        <v>147</v>
      </c>
      <c r="G7" s="272"/>
      <c r="H7" s="272"/>
      <c r="I7" s="141" t="s">
        <v>148</v>
      </c>
      <c r="J7" s="272"/>
      <c r="K7" s="272"/>
      <c r="L7" s="141" t="s">
        <v>150</v>
      </c>
      <c r="M7" s="272"/>
      <c r="N7" s="272"/>
      <c r="O7" s="141" t="s">
        <v>149</v>
      </c>
      <c r="P7" s="141" t="s">
        <v>151</v>
      </c>
      <c r="Q7" s="141" t="s">
        <v>152</v>
      </c>
      <c r="R7" s="141" t="s">
        <v>153</v>
      </c>
      <c r="S7" s="141" t="s">
        <v>154</v>
      </c>
      <c r="T7" s="141" t="s">
        <v>155</v>
      </c>
      <c r="U7" s="141" t="s">
        <v>156</v>
      </c>
      <c r="V7" s="52">
        <v>12</v>
      </c>
      <c r="W7" s="4">
        <v>13</v>
      </c>
      <c r="X7" s="4">
        <v>14</v>
      </c>
      <c r="Y7" s="52">
        <v>15</v>
      </c>
      <c r="Z7" s="4">
        <v>16</v>
      </c>
      <c r="AA7" s="4">
        <v>17</v>
      </c>
      <c r="AB7" s="4"/>
    </row>
    <row r="8" spans="1:28" ht="24" customHeight="1" x14ac:dyDescent="0.25">
      <c r="A8" s="125">
        <v>1</v>
      </c>
      <c r="B8" s="125" t="s">
        <v>19</v>
      </c>
      <c r="C8" s="273" t="s">
        <v>77</v>
      </c>
      <c r="D8" s="73">
        <v>52.9</v>
      </c>
      <c r="E8" s="73">
        <v>51</v>
      </c>
      <c r="F8" s="73">
        <v>54.4</v>
      </c>
      <c r="G8" s="274">
        <v>50.8</v>
      </c>
      <c r="H8" s="274">
        <v>53.7</v>
      </c>
      <c r="I8" s="29">
        <v>52.9</v>
      </c>
      <c r="J8" s="136">
        <v>55.7</v>
      </c>
      <c r="K8" s="73">
        <v>54.5</v>
      </c>
      <c r="L8" s="47">
        <v>54.2</v>
      </c>
      <c r="M8" s="134">
        <v>54.8</v>
      </c>
      <c r="N8" s="112">
        <v>54.1</v>
      </c>
      <c r="O8" s="135">
        <v>52.9</v>
      </c>
      <c r="P8" s="73">
        <v>52.7</v>
      </c>
      <c r="Q8" s="73">
        <v>51.7</v>
      </c>
      <c r="R8" s="29">
        <v>51.1</v>
      </c>
      <c r="S8" s="275"/>
      <c r="T8" s="275"/>
      <c r="U8" s="25"/>
      <c r="V8" s="63"/>
      <c r="W8" s="62"/>
      <c r="X8" s="44"/>
      <c r="Y8" s="53"/>
      <c r="Z8" s="54"/>
      <c r="AA8" s="55"/>
      <c r="AB8" s="25"/>
    </row>
    <row r="9" spans="1:28" ht="24" customHeight="1" x14ac:dyDescent="0.25">
      <c r="A9" s="123">
        <v>2</v>
      </c>
      <c r="B9" s="123" t="s">
        <v>21</v>
      </c>
      <c r="C9" s="276" t="s">
        <v>79</v>
      </c>
      <c r="D9" s="62">
        <v>50.8</v>
      </c>
      <c r="E9" s="62">
        <v>51</v>
      </c>
      <c r="F9" s="62">
        <v>52.5</v>
      </c>
      <c r="G9" s="275">
        <v>49</v>
      </c>
      <c r="H9" s="275">
        <v>50.9</v>
      </c>
      <c r="I9" s="25">
        <v>52.8</v>
      </c>
      <c r="J9" s="63">
        <v>51.8</v>
      </c>
      <c r="K9" s="62">
        <v>54.2</v>
      </c>
      <c r="L9" s="44">
        <v>50.8</v>
      </c>
      <c r="M9" s="53">
        <v>52.3</v>
      </c>
      <c r="N9" s="54">
        <v>51.3</v>
      </c>
      <c r="O9" s="55">
        <v>52.1</v>
      </c>
      <c r="P9" s="62">
        <v>54</v>
      </c>
      <c r="Q9" s="62">
        <v>53.9</v>
      </c>
      <c r="R9" s="25">
        <v>51.2</v>
      </c>
      <c r="S9" s="275"/>
      <c r="T9" s="275"/>
      <c r="U9" s="25"/>
      <c r="V9" s="63"/>
      <c r="W9" s="62"/>
      <c r="X9" s="44"/>
      <c r="Y9" s="53"/>
      <c r="Z9" s="54"/>
      <c r="AA9" s="55"/>
      <c r="AB9" s="25"/>
    </row>
    <row r="10" spans="1:28" ht="24" customHeight="1" x14ac:dyDescent="0.25">
      <c r="A10" s="123">
        <v>3</v>
      </c>
      <c r="B10" s="123" t="s">
        <v>23</v>
      </c>
      <c r="C10" s="277" t="s">
        <v>24</v>
      </c>
      <c r="D10" s="62">
        <v>52.5</v>
      </c>
      <c r="E10" s="62">
        <v>51.1</v>
      </c>
      <c r="F10" s="62">
        <v>50.9</v>
      </c>
      <c r="G10" s="275">
        <v>49</v>
      </c>
      <c r="H10" s="275">
        <v>47.1</v>
      </c>
      <c r="I10" s="25">
        <v>49.7</v>
      </c>
      <c r="J10" s="63">
        <v>50.6</v>
      </c>
      <c r="K10" s="44">
        <v>49.3</v>
      </c>
      <c r="L10" s="25">
        <v>51.5</v>
      </c>
      <c r="M10" s="53">
        <v>54.6</v>
      </c>
      <c r="N10" s="54">
        <v>53.1</v>
      </c>
      <c r="O10" s="55">
        <v>52.6</v>
      </c>
      <c r="P10" s="62">
        <v>52.4</v>
      </c>
      <c r="Q10" s="62">
        <v>53.5</v>
      </c>
      <c r="R10" s="25">
        <v>51.2</v>
      </c>
      <c r="S10" s="275"/>
      <c r="T10" s="275"/>
      <c r="U10" s="25"/>
      <c r="V10" s="63"/>
      <c r="W10" s="44"/>
      <c r="X10" s="25"/>
      <c r="Y10" s="53"/>
      <c r="Z10" s="54"/>
      <c r="AA10" s="55"/>
      <c r="AB10" s="25"/>
    </row>
    <row r="11" spans="1:28" ht="24" customHeight="1" x14ac:dyDescent="0.25">
      <c r="A11" s="123">
        <v>4</v>
      </c>
      <c r="B11" s="123" t="s">
        <v>25</v>
      </c>
      <c r="C11" s="277" t="s">
        <v>26</v>
      </c>
      <c r="D11" s="62">
        <v>48.2</v>
      </c>
      <c r="E11" s="62">
        <v>45.3</v>
      </c>
      <c r="F11" s="62">
        <v>47.9</v>
      </c>
      <c r="G11" s="275">
        <v>47.3</v>
      </c>
      <c r="H11" s="275">
        <v>48.9</v>
      </c>
      <c r="I11" s="25">
        <v>49.6</v>
      </c>
      <c r="J11" s="63">
        <v>48.5</v>
      </c>
      <c r="K11" s="62">
        <v>49.8</v>
      </c>
      <c r="L11" s="25">
        <v>48</v>
      </c>
      <c r="M11" s="53">
        <v>50.8</v>
      </c>
      <c r="N11" s="54">
        <v>51.4</v>
      </c>
      <c r="O11" s="55">
        <v>50.2</v>
      </c>
      <c r="P11" s="62">
        <v>48.4</v>
      </c>
      <c r="Q11" s="62">
        <v>49.6</v>
      </c>
      <c r="R11" s="25">
        <v>48.3</v>
      </c>
      <c r="S11" s="275"/>
      <c r="T11" s="275"/>
      <c r="U11" s="25"/>
      <c r="V11" s="63"/>
      <c r="W11" s="62"/>
      <c r="X11" s="25"/>
      <c r="Y11" s="53"/>
      <c r="Z11" s="54"/>
      <c r="AA11" s="55"/>
      <c r="AB11" s="25"/>
    </row>
    <row r="12" spans="1:28" ht="24" customHeight="1" x14ac:dyDescent="0.25">
      <c r="A12" s="123">
        <v>5</v>
      </c>
      <c r="B12" s="123" t="s">
        <v>27</v>
      </c>
      <c r="C12" s="277" t="s">
        <v>28</v>
      </c>
      <c r="D12" s="62">
        <v>50.4</v>
      </c>
      <c r="E12" s="62">
        <v>53</v>
      </c>
      <c r="F12" s="62">
        <v>52</v>
      </c>
      <c r="G12" s="275">
        <v>52.9</v>
      </c>
      <c r="H12" s="275">
        <v>53.2</v>
      </c>
      <c r="I12" s="25">
        <v>52.1</v>
      </c>
      <c r="J12" s="63">
        <v>52.3</v>
      </c>
      <c r="K12" s="62">
        <v>51.5</v>
      </c>
      <c r="L12" s="44">
        <v>52.5</v>
      </c>
      <c r="M12" s="53">
        <v>54</v>
      </c>
      <c r="N12" s="54">
        <v>55</v>
      </c>
      <c r="O12" s="55">
        <v>51.5</v>
      </c>
      <c r="P12" s="62">
        <v>52.9</v>
      </c>
      <c r="Q12" s="25">
        <v>52.3</v>
      </c>
      <c r="R12" s="278"/>
      <c r="S12" s="275"/>
      <c r="T12" s="275"/>
      <c r="U12" s="25"/>
      <c r="V12" s="63"/>
      <c r="W12" s="62"/>
      <c r="X12" s="44"/>
      <c r="Y12" s="53"/>
      <c r="Z12" s="54"/>
      <c r="AA12" s="55"/>
      <c r="AB12" s="25"/>
    </row>
    <row r="13" spans="1:28" ht="24" customHeight="1" x14ac:dyDescent="0.25">
      <c r="A13" s="123">
        <v>6</v>
      </c>
      <c r="B13" s="123" t="s">
        <v>29</v>
      </c>
      <c r="C13" s="277" t="s">
        <v>30</v>
      </c>
      <c r="D13" s="62">
        <v>54.9</v>
      </c>
      <c r="E13" s="62">
        <v>56.2</v>
      </c>
      <c r="F13" s="62">
        <v>53.9</v>
      </c>
      <c r="G13" s="275">
        <v>53.4</v>
      </c>
      <c r="H13" s="275">
        <v>51.3</v>
      </c>
      <c r="I13" s="25">
        <v>51.9</v>
      </c>
      <c r="J13" s="63">
        <v>55.1</v>
      </c>
      <c r="K13" s="62">
        <v>53.2</v>
      </c>
      <c r="L13" s="44">
        <v>54.3</v>
      </c>
      <c r="M13" s="53">
        <v>56.6</v>
      </c>
      <c r="N13" s="54">
        <v>55.6</v>
      </c>
      <c r="O13" s="55">
        <v>57.1</v>
      </c>
      <c r="P13" s="62">
        <v>53.5</v>
      </c>
      <c r="Q13" s="62">
        <v>51.9</v>
      </c>
      <c r="R13" s="25"/>
      <c r="S13" s="275"/>
      <c r="T13" s="275"/>
      <c r="U13" s="25"/>
      <c r="V13" s="63"/>
      <c r="W13" s="62"/>
      <c r="X13" s="44"/>
      <c r="Y13" s="53"/>
      <c r="Z13" s="54"/>
      <c r="AA13" s="55"/>
      <c r="AB13" s="25"/>
    </row>
    <row r="14" spans="1:28" ht="24" customHeight="1" x14ac:dyDescent="0.25">
      <c r="A14" s="123">
        <v>7</v>
      </c>
      <c r="B14" s="123" t="s">
        <v>35</v>
      </c>
      <c r="C14" s="277" t="s">
        <v>36</v>
      </c>
      <c r="D14" s="62">
        <v>53</v>
      </c>
      <c r="E14" s="62">
        <v>53.7</v>
      </c>
      <c r="F14" s="62">
        <v>50</v>
      </c>
      <c r="G14" s="275">
        <v>52.4</v>
      </c>
      <c r="H14" s="275">
        <v>51</v>
      </c>
      <c r="I14" s="25">
        <v>51.7</v>
      </c>
      <c r="J14" s="63">
        <v>52.7</v>
      </c>
      <c r="K14" s="62">
        <v>53.1</v>
      </c>
      <c r="L14" s="25">
        <v>53.3</v>
      </c>
      <c r="M14" s="53">
        <v>53.1</v>
      </c>
      <c r="N14" s="54">
        <v>53.2</v>
      </c>
      <c r="O14" s="55">
        <v>52.5</v>
      </c>
      <c r="P14" s="62">
        <v>53.7</v>
      </c>
      <c r="Q14" s="62">
        <v>53.8</v>
      </c>
      <c r="R14" s="25">
        <v>53.4</v>
      </c>
      <c r="S14" s="275"/>
      <c r="T14" s="275"/>
      <c r="U14" s="25"/>
      <c r="V14" s="63"/>
      <c r="W14" s="62"/>
      <c r="X14" s="25"/>
      <c r="Y14" s="53"/>
      <c r="Z14" s="54"/>
      <c r="AA14" s="55"/>
      <c r="AB14" s="25"/>
    </row>
    <row r="15" spans="1:28" ht="24" customHeight="1" x14ac:dyDescent="0.25">
      <c r="A15" s="279">
        <v>8</v>
      </c>
      <c r="B15" s="279" t="s">
        <v>39</v>
      </c>
      <c r="C15" s="280" t="s">
        <v>128</v>
      </c>
      <c r="D15" s="62">
        <v>51.2</v>
      </c>
      <c r="E15" s="62">
        <v>50.8</v>
      </c>
      <c r="F15" s="62">
        <v>51.6</v>
      </c>
      <c r="G15" s="275">
        <v>51</v>
      </c>
      <c r="H15" s="275">
        <v>50.6</v>
      </c>
      <c r="I15" s="25">
        <v>51.8</v>
      </c>
      <c r="J15" s="63">
        <v>54.1</v>
      </c>
      <c r="K15" s="62">
        <v>55.8</v>
      </c>
      <c r="L15" s="25">
        <v>52.4</v>
      </c>
      <c r="M15" s="53">
        <v>52.5</v>
      </c>
      <c r="N15" s="54">
        <v>52.8</v>
      </c>
      <c r="O15" s="55">
        <v>51</v>
      </c>
      <c r="P15" s="62">
        <v>56.3</v>
      </c>
      <c r="Q15" s="62">
        <v>52.8</v>
      </c>
      <c r="R15" s="25">
        <v>46.6</v>
      </c>
      <c r="S15" s="275"/>
      <c r="T15" s="275"/>
      <c r="U15" s="25"/>
      <c r="V15" s="63"/>
      <c r="W15" s="62"/>
      <c r="X15" s="25"/>
      <c r="Y15" s="53"/>
      <c r="Z15" s="54"/>
      <c r="AA15" s="55"/>
      <c r="AB15" s="25"/>
    </row>
    <row r="16" spans="1:28" ht="24" customHeight="1" x14ac:dyDescent="0.25">
      <c r="A16" s="124">
        <v>9</v>
      </c>
      <c r="B16" s="124" t="s">
        <v>31</v>
      </c>
      <c r="C16" s="281" t="s">
        <v>32</v>
      </c>
      <c r="D16" s="68">
        <v>51</v>
      </c>
      <c r="E16" s="68">
        <v>51.4</v>
      </c>
      <c r="F16" s="68">
        <v>51.9</v>
      </c>
      <c r="G16" s="282">
        <v>50.7</v>
      </c>
      <c r="H16" s="282">
        <v>51.1</v>
      </c>
      <c r="I16" s="27">
        <v>50.6</v>
      </c>
      <c r="J16" s="69">
        <v>52.6</v>
      </c>
      <c r="K16" s="68">
        <v>53</v>
      </c>
      <c r="L16" s="46">
        <v>52.9</v>
      </c>
      <c r="M16" s="56">
        <v>52.6</v>
      </c>
      <c r="N16" s="57">
        <v>52.1</v>
      </c>
      <c r="O16" s="58">
        <v>52</v>
      </c>
      <c r="P16" s="68">
        <v>52.3</v>
      </c>
      <c r="Q16" s="68">
        <v>56.7</v>
      </c>
      <c r="R16" s="27">
        <v>52.1</v>
      </c>
      <c r="S16" s="282"/>
      <c r="T16" s="282"/>
      <c r="U16" s="27"/>
      <c r="V16" s="69"/>
      <c r="W16" s="68"/>
      <c r="X16" s="46"/>
      <c r="Y16" s="56"/>
      <c r="Z16" s="57"/>
      <c r="AA16" s="283"/>
      <c r="AB16" s="27"/>
    </row>
    <row r="18" spans="3:3" ht="16.5" hidden="1" x14ac:dyDescent="0.25">
      <c r="C18" s="14"/>
    </row>
    <row r="19" spans="3:3" hidden="1" x14ac:dyDescent="0.25"/>
    <row r="20" spans="3:3" hidden="1" x14ac:dyDescent="0.25"/>
    <row r="21" spans="3:3" hidden="1" x14ac:dyDescent="0.25"/>
    <row r="22" spans="3:3" hidden="1" x14ac:dyDescent="0.25"/>
    <row r="23" spans="3:3" hidden="1" x14ac:dyDescent="0.25"/>
    <row r="24" spans="3:3" hidden="1" x14ac:dyDescent="0.25"/>
    <row r="25" spans="3:3" hidden="1" x14ac:dyDescent="0.25"/>
    <row r="26" spans="3:3" hidden="1" x14ac:dyDescent="0.25"/>
    <row r="27" spans="3:3" hidden="1" x14ac:dyDescent="0.25"/>
    <row r="28" spans="3:3" hidden="1" x14ac:dyDescent="0.25"/>
    <row r="29" spans="3:3" hidden="1" x14ac:dyDescent="0.25"/>
    <row r="30" spans="3:3" hidden="1" x14ac:dyDescent="0.25"/>
    <row r="31" spans="3:3" hidden="1" x14ac:dyDescent="0.25"/>
    <row r="32" spans="3: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spans="3:5" hidden="1" x14ac:dyDescent="0.25"/>
    <row r="50" spans="3:5" hidden="1" x14ac:dyDescent="0.25"/>
    <row r="51" spans="3:5" hidden="1" x14ac:dyDescent="0.25"/>
    <row r="52" spans="3:5" hidden="1" x14ac:dyDescent="0.25"/>
    <row r="53" spans="3:5" hidden="1" x14ac:dyDescent="0.25"/>
    <row r="54" spans="3:5" hidden="1" x14ac:dyDescent="0.25"/>
    <row r="55" spans="3:5" hidden="1" x14ac:dyDescent="0.25"/>
    <row r="56" spans="3:5" hidden="1" x14ac:dyDescent="0.25"/>
    <row r="57" spans="3:5" hidden="1" x14ac:dyDescent="0.25"/>
    <row r="58" spans="3:5" hidden="1" x14ac:dyDescent="0.25"/>
    <row r="59" spans="3:5" ht="16.5" x14ac:dyDescent="0.25">
      <c r="C59" s="14" t="s">
        <v>169</v>
      </c>
      <c r="D59" s="14"/>
      <c r="E59" s="14"/>
    </row>
  </sheetData>
  <mergeCells count="8">
    <mergeCell ref="AB4:AB6"/>
    <mergeCell ref="D5:O5"/>
    <mergeCell ref="A4:A6"/>
    <mergeCell ref="B4:B6"/>
    <mergeCell ref="C4:C6"/>
    <mergeCell ref="D4:O4"/>
    <mergeCell ref="P4:U4"/>
    <mergeCell ref="P5:U5"/>
  </mergeCells>
  <printOptions horizontalCentered="1"/>
  <pageMargins left="0.45" right="0.2"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63"/>
  <sheetViews>
    <sheetView zoomScale="90" zoomScaleNormal="90" workbookViewId="0">
      <pane xSplit="3" ySplit="7" topLeftCell="D13" activePane="bottomRight" state="frozen"/>
      <selection activeCell="P4" sqref="P4:U6"/>
      <selection pane="topRight" activeCell="P4" sqref="P4:U6"/>
      <selection pane="bottomLeft" activeCell="P4" sqref="P4:U6"/>
      <selection pane="bottomRight" activeCell="P4" sqref="P4:U6"/>
    </sheetView>
  </sheetViews>
  <sheetFormatPr defaultColWidth="9.28515625" defaultRowHeight="16.5" x14ac:dyDescent="0.25"/>
  <cols>
    <col min="1" max="1" width="5.7109375" style="2" customWidth="1"/>
    <col min="2" max="2" width="11.7109375" style="1" hidden="1" customWidth="1"/>
    <col min="3" max="3" width="18.85546875" style="1" customWidth="1"/>
    <col min="4" max="4" width="10.140625" style="17" customWidth="1"/>
    <col min="5" max="5" width="7.28515625" style="17" hidden="1" customWidth="1"/>
    <col min="6" max="6" width="10.140625" style="17" customWidth="1"/>
    <col min="7" max="8" width="7.28515625" style="17" hidden="1" customWidth="1"/>
    <col min="9" max="9" width="10.140625" style="17" customWidth="1"/>
    <col min="10" max="11" width="7.28515625" style="17" hidden="1" customWidth="1"/>
    <col min="12" max="12" width="10.140625" style="103" customWidth="1"/>
    <col min="13" max="13" width="7.28515625" style="103" hidden="1" customWidth="1"/>
    <col min="14" max="14" width="10.5703125" style="17" hidden="1" customWidth="1"/>
    <col min="15" max="15" width="10.140625" style="103" customWidth="1"/>
    <col min="16" max="17" width="10.140625" style="17" customWidth="1"/>
    <col min="18" max="18" width="11.140625" style="17" customWidth="1"/>
    <col min="19" max="21" width="10.5703125" style="17" customWidth="1"/>
    <col min="22" max="23" width="7.28515625" style="17" hidden="1" customWidth="1"/>
    <col min="24" max="25" width="7.28515625" style="103" hidden="1" customWidth="1"/>
    <col min="26" max="26" width="7.28515625" style="17" hidden="1" customWidth="1"/>
    <col min="27" max="27" width="7.42578125" style="103" hidden="1" customWidth="1"/>
    <col min="28" max="28" width="11.140625" style="103" hidden="1" customWidth="1"/>
    <col min="29" max="16384" width="9.28515625" style="1"/>
  </cols>
  <sheetData>
    <row r="1" spans="1:28" ht="21.75" customHeight="1" x14ac:dyDescent="0.25">
      <c r="A1" s="770" t="s">
        <v>137</v>
      </c>
      <c r="B1" s="770"/>
      <c r="C1" s="770"/>
      <c r="D1" s="770"/>
      <c r="E1" s="770"/>
      <c r="F1" s="770"/>
      <c r="G1" s="770"/>
      <c r="H1" s="770"/>
      <c r="I1" s="770"/>
      <c r="J1" s="770"/>
      <c r="K1" s="770"/>
      <c r="L1" s="770"/>
      <c r="M1" s="770"/>
      <c r="N1" s="770"/>
      <c r="O1" s="770"/>
      <c r="P1" s="770"/>
      <c r="Q1" s="770"/>
      <c r="R1" s="1"/>
      <c r="S1" s="1"/>
      <c r="T1" s="1"/>
      <c r="U1" s="1"/>
      <c r="V1" s="1"/>
      <c r="W1" s="1"/>
      <c r="X1" s="1"/>
      <c r="Y1" s="1"/>
      <c r="Z1" s="1"/>
      <c r="AA1" s="1"/>
      <c r="AB1" s="1"/>
    </row>
    <row r="2" spans="1:28" ht="15" customHeight="1" x14ac:dyDescent="0.25">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row>
    <row r="3" spans="1:28" ht="24" customHeight="1" x14ac:dyDescent="0.25">
      <c r="B3" s="78"/>
      <c r="C3" s="78"/>
      <c r="D3" s="245"/>
      <c r="E3" s="246"/>
      <c r="F3" s="246"/>
      <c r="G3" s="246"/>
      <c r="H3" s="246"/>
      <c r="I3" s="246"/>
      <c r="J3" s="246"/>
      <c r="K3" s="18"/>
      <c r="P3" s="245"/>
      <c r="Q3" s="104" t="s">
        <v>98</v>
      </c>
      <c r="S3" s="246"/>
      <c r="T3" s="246"/>
      <c r="U3" s="246"/>
      <c r="V3" s="246"/>
      <c r="W3" s="18"/>
      <c r="Z3" s="104"/>
    </row>
    <row r="4" spans="1:28" s="3" customFormat="1" ht="23.25" customHeight="1" x14ac:dyDescent="0.25">
      <c r="A4" s="763" t="s">
        <v>1</v>
      </c>
      <c r="B4" s="763" t="s">
        <v>70</v>
      </c>
      <c r="C4" s="761" t="s">
        <v>3</v>
      </c>
      <c r="D4" s="849" t="s">
        <v>4</v>
      </c>
      <c r="E4" s="850"/>
      <c r="F4" s="850"/>
      <c r="G4" s="850"/>
      <c r="H4" s="850"/>
      <c r="I4" s="850"/>
      <c r="J4" s="850"/>
      <c r="K4" s="850"/>
      <c r="L4" s="850"/>
      <c r="M4" s="850"/>
      <c r="N4" s="850"/>
      <c r="O4" s="851"/>
      <c r="P4" s="776" t="s">
        <v>5</v>
      </c>
      <c r="Q4" s="777"/>
      <c r="R4" s="777"/>
      <c r="S4" s="777"/>
      <c r="T4" s="777"/>
      <c r="U4" s="778"/>
      <c r="V4" s="105"/>
      <c r="W4" s="105"/>
      <c r="X4" s="105"/>
      <c r="Y4" s="105"/>
      <c r="Z4" s="106"/>
      <c r="AA4" s="106"/>
      <c r="AB4" s="846" t="s">
        <v>6</v>
      </c>
    </row>
    <row r="5" spans="1:28" s="3" customFormat="1" ht="22.5" customHeight="1" x14ac:dyDescent="0.25">
      <c r="A5" s="771"/>
      <c r="B5" s="771"/>
      <c r="C5" s="761"/>
      <c r="D5" s="849" t="s">
        <v>72</v>
      </c>
      <c r="E5" s="850"/>
      <c r="F5" s="850"/>
      <c r="G5" s="850"/>
      <c r="H5" s="850"/>
      <c r="I5" s="850"/>
      <c r="J5" s="850"/>
      <c r="K5" s="850"/>
      <c r="L5" s="850"/>
      <c r="M5" s="850"/>
      <c r="N5" s="850"/>
      <c r="O5" s="851"/>
      <c r="P5" s="776" t="s">
        <v>72</v>
      </c>
      <c r="Q5" s="777"/>
      <c r="R5" s="777"/>
      <c r="S5" s="777"/>
      <c r="T5" s="777"/>
      <c r="U5" s="778"/>
      <c r="V5" s="105"/>
      <c r="W5" s="105"/>
      <c r="X5" s="105"/>
      <c r="Y5" s="105"/>
      <c r="Z5" s="106"/>
      <c r="AA5" s="105"/>
      <c r="AB5" s="847"/>
    </row>
    <row r="6" spans="1:28" s="3" customFormat="1" ht="21" customHeight="1" x14ac:dyDescent="0.25">
      <c r="A6" s="764"/>
      <c r="B6" s="764"/>
      <c r="C6" s="761"/>
      <c r="D6" s="22">
        <v>1</v>
      </c>
      <c r="E6" s="22">
        <v>2</v>
      </c>
      <c r="F6" s="22">
        <v>3</v>
      </c>
      <c r="G6" s="22">
        <v>4</v>
      </c>
      <c r="H6" s="22">
        <v>5</v>
      </c>
      <c r="I6" s="22">
        <v>6</v>
      </c>
      <c r="J6" s="22">
        <v>7</v>
      </c>
      <c r="K6" s="20">
        <v>8</v>
      </c>
      <c r="L6" s="20">
        <v>9</v>
      </c>
      <c r="M6" s="22">
        <v>10</v>
      </c>
      <c r="N6" s="20">
        <v>11</v>
      </c>
      <c r="O6" s="21">
        <v>12</v>
      </c>
      <c r="P6" s="22">
        <v>1</v>
      </c>
      <c r="Q6" s="20">
        <v>2</v>
      </c>
      <c r="R6" s="20">
        <v>3</v>
      </c>
      <c r="S6" s="22">
        <v>4</v>
      </c>
      <c r="T6" s="22">
        <v>5</v>
      </c>
      <c r="U6" s="20">
        <v>6</v>
      </c>
      <c r="V6" s="21">
        <v>7</v>
      </c>
      <c r="W6" s="20">
        <v>8</v>
      </c>
      <c r="X6" s="20">
        <v>9</v>
      </c>
      <c r="Y6" s="22">
        <v>10</v>
      </c>
      <c r="Z6" s="20">
        <v>11</v>
      </c>
      <c r="AA6" s="21">
        <v>12</v>
      </c>
      <c r="AB6" s="848"/>
    </row>
    <row r="7" spans="1:28" ht="19.350000000000001" customHeight="1" x14ac:dyDescent="0.25">
      <c r="A7" s="127" t="s">
        <v>15</v>
      </c>
      <c r="B7" s="127" t="s">
        <v>16</v>
      </c>
      <c r="C7" s="127" t="s">
        <v>16</v>
      </c>
      <c r="D7" s="141" t="s">
        <v>146</v>
      </c>
      <c r="E7" s="133"/>
      <c r="F7" s="141" t="s">
        <v>147</v>
      </c>
      <c r="G7" s="132"/>
      <c r="H7" s="132"/>
      <c r="I7" s="141" t="s">
        <v>148</v>
      </c>
      <c r="J7" s="133"/>
      <c r="K7" s="247"/>
      <c r="L7" s="141" t="s">
        <v>150</v>
      </c>
      <c r="M7" s="141"/>
      <c r="N7" s="141"/>
      <c r="O7" s="141" t="s">
        <v>149</v>
      </c>
      <c r="P7" s="141" t="s">
        <v>151</v>
      </c>
      <c r="Q7" s="141" t="s">
        <v>152</v>
      </c>
      <c r="R7" s="141" t="s">
        <v>153</v>
      </c>
      <c r="S7" s="141" t="s">
        <v>154</v>
      </c>
      <c r="T7" s="141" t="s">
        <v>155</v>
      </c>
      <c r="U7" s="141" t="s">
        <v>156</v>
      </c>
      <c r="V7" s="248"/>
      <c r="W7" s="107"/>
      <c r="X7" s="107"/>
      <c r="Y7" s="4"/>
      <c r="Z7" s="4"/>
      <c r="AA7" s="52"/>
      <c r="AB7" s="4"/>
    </row>
    <row r="8" spans="1:28" ht="19.350000000000001" customHeight="1" x14ac:dyDescent="0.25">
      <c r="A8" s="160">
        <v>1</v>
      </c>
      <c r="B8" s="249" t="s">
        <v>17</v>
      </c>
      <c r="C8" s="250" t="s">
        <v>18</v>
      </c>
      <c r="D8" s="251">
        <v>6.6</v>
      </c>
      <c r="E8" s="251">
        <v>6.6</v>
      </c>
      <c r="F8" s="252">
        <v>6.8</v>
      </c>
      <c r="G8" s="252">
        <v>6.9</v>
      </c>
      <c r="H8" s="252">
        <v>7</v>
      </c>
      <c r="I8" s="252">
        <v>6.9</v>
      </c>
      <c r="J8" s="252">
        <v>6.9</v>
      </c>
      <c r="K8" s="253">
        <v>7.1</v>
      </c>
      <c r="L8" s="253">
        <v>7.1</v>
      </c>
      <c r="M8" s="252">
        <v>6.9</v>
      </c>
      <c r="N8" s="30">
        <v>6.6</v>
      </c>
      <c r="O8" s="254">
        <v>6.8</v>
      </c>
      <c r="P8" s="251">
        <v>6.5</v>
      </c>
      <c r="Q8" s="255">
        <v>6.7</v>
      </c>
      <c r="R8" s="108"/>
      <c r="S8" s="256"/>
      <c r="T8" s="256"/>
      <c r="U8" s="108"/>
      <c r="V8" s="257"/>
      <c r="W8" s="108"/>
      <c r="X8" s="108"/>
      <c r="Y8" s="256"/>
      <c r="Z8" s="26"/>
      <c r="AA8" s="257"/>
      <c r="AB8" s="108"/>
    </row>
    <row r="9" spans="1:28" ht="18.75" customHeight="1" x14ac:dyDescent="0.25">
      <c r="A9" s="171">
        <f>A8+1</f>
        <v>2</v>
      </c>
      <c r="B9" s="258" t="s">
        <v>19</v>
      </c>
      <c r="C9" s="259" t="s">
        <v>20</v>
      </c>
      <c r="D9" s="260">
        <v>4</v>
      </c>
      <c r="E9" s="260">
        <v>4.0999999999999996</v>
      </c>
      <c r="F9" s="256">
        <v>4.2</v>
      </c>
      <c r="G9" s="256">
        <v>4.2</v>
      </c>
      <c r="H9" s="256">
        <v>4.2</v>
      </c>
      <c r="I9" s="256">
        <v>4.0999999999999996</v>
      </c>
      <c r="J9" s="256">
        <v>4.2</v>
      </c>
      <c r="K9" s="108">
        <v>4.3</v>
      </c>
      <c r="L9" s="108">
        <v>4.4000000000000004</v>
      </c>
      <c r="M9" s="256"/>
      <c r="N9" s="26">
        <v>4.5</v>
      </c>
      <c r="O9" s="257">
        <v>4.4000000000000004</v>
      </c>
      <c r="P9" s="260">
        <v>4.3</v>
      </c>
      <c r="Q9" s="261">
        <v>4.4000000000000004</v>
      </c>
      <c r="R9" s="108"/>
      <c r="S9" s="256"/>
      <c r="T9" s="256"/>
      <c r="U9" s="108"/>
      <c r="V9" s="257"/>
      <c r="W9" s="108"/>
      <c r="X9" s="108"/>
      <c r="Y9" s="256"/>
      <c r="Z9" s="26"/>
      <c r="AA9" s="257"/>
      <c r="AB9" s="109"/>
    </row>
    <row r="10" spans="1:28" ht="19.350000000000001" customHeight="1" x14ac:dyDescent="0.25">
      <c r="A10" s="171">
        <f t="shared" ref="A10:A23" si="0">A9+1</f>
        <v>3</v>
      </c>
      <c r="B10" s="258" t="s">
        <v>21</v>
      </c>
      <c r="C10" s="259" t="s">
        <v>22</v>
      </c>
      <c r="D10" s="260">
        <v>4.4000000000000004</v>
      </c>
      <c r="E10" s="260">
        <v>4.4000000000000004</v>
      </c>
      <c r="F10" s="256">
        <v>4.5</v>
      </c>
      <c r="G10" s="256">
        <v>4.5999999999999996</v>
      </c>
      <c r="H10" s="256">
        <v>4.7</v>
      </c>
      <c r="I10" s="256">
        <v>4.7</v>
      </c>
      <c r="J10" s="256">
        <v>4.7</v>
      </c>
      <c r="K10" s="108">
        <v>4.8</v>
      </c>
      <c r="L10" s="108">
        <v>5</v>
      </c>
      <c r="M10" s="256">
        <v>5.0999999999999996</v>
      </c>
      <c r="N10" s="108">
        <v>5.0999999999999996</v>
      </c>
      <c r="O10" s="262">
        <v>5.2</v>
      </c>
      <c r="P10" s="257">
        <v>5.2</v>
      </c>
      <c r="Q10" s="261"/>
      <c r="R10" s="108"/>
      <c r="S10" s="256"/>
      <c r="T10" s="256"/>
      <c r="U10" s="108"/>
      <c r="V10" s="257"/>
      <c r="W10" s="108"/>
      <c r="X10" s="108"/>
      <c r="Y10" s="256"/>
      <c r="Z10" s="26"/>
      <c r="AA10" s="257"/>
      <c r="AB10" s="108"/>
    </row>
    <row r="11" spans="1:28" ht="19.350000000000001" customHeight="1" x14ac:dyDescent="0.25">
      <c r="A11" s="171">
        <f t="shared" si="0"/>
        <v>4</v>
      </c>
      <c r="B11" s="258" t="s">
        <v>23</v>
      </c>
      <c r="C11" s="259" t="s">
        <v>24</v>
      </c>
      <c r="D11" s="260">
        <v>6.2</v>
      </c>
      <c r="E11" s="260">
        <v>6.2</v>
      </c>
      <c r="F11" s="256">
        <v>6.3</v>
      </c>
      <c r="G11" s="256">
        <v>6.3</v>
      </c>
      <c r="H11" s="256">
        <v>6.3</v>
      </c>
      <c r="I11" s="256">
        <v>6.3</v>
      </c>
      <c r="J11" s="256">
        <v>6.3</v>
      </c>
      <c r="K11" s="108">
        <v>6.3</v>
      </c>
      <c r="L11" s="108">
        <v>6.3</v>
      </c>
      <c r="M11" s="256">
        <v>6.3</v>
      </c>
      <c r="N11" s="26">
        <v>6.3</v>
      </c>
      <c r="O11" s="26">
        <v>6.3</v>
      </c>
      <c r="P11" s="26">
        <v>6.3</v>
      </c>
      <c r="Q11" s="26">
        <v>6.3</v>
      </c>
      <c r="R11" s="44">
        <v>6.3</v>
      </c>
      <c r="S11" s="256"/>
      <c r="T11" s="256"/>
      <c r="U11" s="108"/>
      <c r="V11" s="257"/>
      <c r="W11" s="108"/>
      <c r="X11" s="108"/>
      <c r="Y11" s="256"/>
      <c r="Z11" s="26"/>
      <c r="AA11" s="257"/>
      <c r="AB11" s="108"/>
    </row>
    <row r="12" spans="1:28" ht="19.350000000000001" customHeight="1" x14ac:dyDescent="0.25">
      <c r="A12" s="171">
        <f t="shared" si="0"/>
        <v>5</v>
      </c>
      <c r="B12" s="258" t="s">
        <v>25</v>
      </c>
      <c r="C12" s="259" t="s">
        <v>187</v>
      </c>
      <c r="D12" s="86"/>
      <c r="E12" s="256"/>
      <c r="F12" s="256">
        <v>7.5</v>
      </c>
      <c r="G12" s="256"/>
      <c r="H12" s="256"/>
      <c r="I12" s="256">
        <v>7.6</v>
      </c>
      <c r="J12" s="256"/>
      <c r="K12" s="108"/>
      <c r="L12" s="108">
        <v>7.7</v>
      </c>
      <c r="M12" s="256"/>
      <c r="N12" s="26"/>
      <c r="O12" s="257">
        <v>7.9</v>
      </c>
      <c r="P12" s="86"/>
      <c r="Q12" s="108"/>
      <c r="R12" s="108"/>
      <c r="S12" s="256"/>
      <c r="T12" s="256"/>
      <c r="U12" s="108"/>
      <c r="V12" s="257"/>
      <c r="W12" s="108"/>
      <c r="X12" s="108"/>
      <c r="Y12" s="256"/>
      <c r="Z12" s="26"/>
      <c r="AA12" s="257"/>
      <c r="AB12" s="108"/>
    </row>
    <row r="13" spans="1:28" ht="19.350000000000001" customHeight="1" x14ac:dyDescent="0.25">
      <c r="A13" s="171">
        <f t="shared" si="0"/>
        <v>6</v>
      </c>
      <c r="B13" s="258" t="s">
        <v>27</v>
      </c>
      <c r="C13" s="259" t="s">
        <v>28</v>
      </c>
      <c r="D13" s="260">
        <v>6.4</v>
      </c>
      <c r="E13" s="256">
        <v>6.1</v>
      </c>
      <c r="F13" s="256">
        <v>6.3</v>
      </c>
      <c r="G13" s="256">
        <v>6.1</v>
      </c>
      <c r="H13" s="256">
        <v>6.5</v>
      </c>
      <c r="I13" s="108">
        <v>6.2</v>
      </c>
      <c r="J13" s="103">
        <v>6</v>
      </c>
      <c r="K13" s="256">
        <v>5.9</v>
      </c>
      <c r="L13" s="108">
        <v>6</v>
      </c>
      <c r="M13" s="256">
        <v>5.8</v>
      </c>
      <c r="N13" s="26">
        <v>5.6</v>
      </c>
      <c r="O13" s="257">
        <v>5.5</v>
      </c>
      <c r="P13" s="260">
        <v>5.0999999999999996</v>
      </c>
      <c r="Q13" s="108">
        <v>5.3</v>
      </c>
      <c r="R13" s="108"/>
      <c r="S13" s="256"/>
      <c r="T13" s="256"/>
      <c r="U13" s="108"/>
      <c r="V13" s="103"/>
      <c r="W13" s="256"/>
      <c r="X13" s="108"/>
      <c r="Y13" s="256"/>
      <c r="Z13" s="26"/>
      <c r="AA13" s="257"/>
      <c r="AB13" s="108"/>
    </row>
    <row r="14" spans="1:28" ht="19.350000000000001" customHeight="1" x14ac:dyDescent="0.25">
      <c r="A14" s="171">
        <f t="shared" si="0"/>
        <v>7</v>
      </c>
      <c r="B14" s="258" t="s">
        <v>29</v>
      </c>
      <c r="C14" s="259" t="s">
        <v>188</v>
      </c>
      <c r="D14" s="86"/>
      <c r="E14" s="256"/>
      <c r="F14" s="256">
        <v>11.36</v>
      </c>
      <c r="G14" s="256"/>
      <c r="H14" s="256"/>
      <c r="I14" s="256">
        <v>10.29</v>
      </c>
      <c r="J14" s="256"/>
      <c r="K14" s="108"/>
      <c r="L14" s="108">
        <v>10.45</v>
      </c>
      <c r="M14" s="256"/>
      <c r="N14" s="26"/>
      <c r="O14" s="257">
        <v>9.93</v>
      </c>
      <c r="P14" s="86"/>
      <c r="Q14" s="108"/>
      <c r="R14" s="108"/>
      <c r="S14" s="256"/>
      <c r="T14" s="256"/>
      <c r="U14" s="108"/>
      <c r="V14" s="257"/>
      <c r="W14" s="108"/>
      <c r="X14" s="108"/>
      <c r="Y14" s="256"/>
      <c r="Z14" s="26"/>
      <c r="AA14" s="257"/>
      <c r="AB14" s="108"/>
    </row>
    <row r="15" spans="1:28" ht="19.350000000000001" customHeight="1" x14ac:dyDescent="0.25">
      <c r="A15" s="171">
        <f t="shared" si="0"/>
        <v>8</v>
      </c>
      <c r="B15" s="258" t="s">
        <v>31</v>
      </c>
      <c r="C15" s="259" t="s">
        <v>32</v>
      </c>
      <c r="D15" s="86">
        <v>5.2</v>
      </c>
      <c r="E15" s="256">
        <v>5.4</v>
      </c>
      <c r="F15" s="256">
        <v>5.2</v>
      </c>
      <c r="G15" s="256">
        <v>5.0999999999999996</v>
      </c>
      <c r="H15" s="256">
        <v>5</v>
      </c>
      <c r="I15" s="256">
        <v>5</v>
      </c>
      <c r="J15" s="256">
        <v>5.2</v>
      </c>
      <c r="K15" s="108">
        <v>5.3</v>
      </c>
      <c r="L15" s="108">
        <v>5.2</v>
      </c>
      <c r="M15" s="256">
        <v>5.0999999999999996</v>
      </c>
      <c r="N15" s="26">
        <v>5.0999999999999996</v>
      </c>
      <c r="O15" s="26">
        <v>5.0999999999999996</v>
      </c>
      <c r="P15" s="86">
        <v>5.2</v>
      </c>
      <c r="Q15" s="108">
        <v>5.3</v>
      </c>
      <c r="R15" s="108"/>
      <c r="S15" s="256"/>
      <c r="T15" s="256"/>
      <c r="U15" s="108"/>
      <c r="V15" s="257"/>
      <c r="W15" s="108"/>
      <c r="X15" s="108"/>
      <c r="Y15" s="256"/>
      <c r="Z15" s="26"/>
      <c r="AA15" s="257"/>
      <c r="AB15" s="108"/>
    </row>
    <row r="16" spans="1:28" ht="19.350000000000001" customHeight="1" x14ac:dyDescent="0.25">
      <c r="A16" s="171">
        <f t="shared" si="0"/>
        <v>9</v>
      </c>
      <c r="B16" s="258" t="s">
        <v>35</v>
      </c>
      <c r="C16" s="259" t="s">
        <v>36</v>
      </c>
      <c r="D16" s="86">
        <v>2.5</v>
      </c>
      <c r="E16" s="256">
        <v>2.4</v>
      </c>
      <c r="F16" s="256">
        <v>2.5</v>
      </c>
      <c r="G16" s="256">
        <v>2.5</v>
      </c>
      <c r="H16" s="256">
        <v>2.5</v>
      </c>
      <c r="I16" s="256">
        <v>2.5</v>
      </c>
      <c r="J16" s="256">
        <v>2.2999999999999998</v>
      </c>
      <c r="K16" s="108">
        <v>2.6</v>
      </c>
      <c r="L16" s="108">
        <v>2.6</v>
      </c>
      <c r="M16" s="256">
        <v>2.6</v>
      </c>
      <c r="N16" s="26">
        <v>2.6</v>
      </c>
      <c r="O16" s="26">
        <v>2.6</v>
      </c>
      <c r="P16" s="86">
        <v>2.7</v>
      </c>
      <c r="Q16" s="108">
        <v>2.6</v>
      </c>
      <c r="R16" s="108"/>
      <c r="S16" s="256"/>
      <c r="T16" s="256"/>
      <c r="U16" s="108"/>
      <c r="V16" s="257"/>
      <c r="W16" s="108"/>
      <c r="X16" s="108"/>
      <c r="Y16" s="256"/>
      <c r="Z16" s="26"/>
      <c r="AA16" s="257"/>
      <c r="AB16" s="108"/>
    </row>
    <row r="17" spans="1:28" ht="19.350000000000001" customHeight="1" x14ac:dyDescent="0.25">
      <c r="A17" s="171">
        <f t="shared" si="0"/>
        <v>10</v>
      </c>
      <c r="B17" s="258" t="s">
        <v>37</v>
      </c>
      <c r="C17" s="259" t="s">
        <v>38</v>
      </c>
      <c r="D17" s="86">
        <v>2.9</v>
      </c>
      <c r="E17" s="256">
        <v>2.7</v>
      </c>
      <c r="F17" s="256">
        <v>2.9</v>
      </c>
      <c r="G17" s="256">
        <v>2.7</v>
      </c>
      <c r="H17" s="256">
        <v>2.7</v>
      </c>
      <c r="I17" s="256">
        <v>2.6</v>
      </c>
      <c r="J17" s="256">
        <v>2.5</v>
      </c>
      <c r="K17" s="108">
        <v>2.6</v>
      </c>
      <c r="L17" s="108">
        <v>2.5</v>
      </c>
      <c r="M17" s="256">
        <v>2.6</v>
      </c>
      <c r="N17" s="26">
        <v>2.7</v>
      </c>
      <c r="O17" s="257">
        <v>3.3</v>
      </c>
      <c r="P17" s="86">
        <v>3</v>
      </c>
      <c r="Q17" s="108">
        <v>2.9</v>
      </c>
      <c r="R17" s="108"/>
      <c r="S17" s="256"/>
      <c r="T17" s="256"/>
      <c r="U17" s="108"/>
      <c r="V17" s="257"/>
      <c r="W17" s="108"/>
      <c r="X17" s="108"/>
      <c r="Y17" s="256"/>
      <c r="Z17" s="26"/>
      <c r="AA17" s="257"/>
      <c r="AB17" s="108"/>
    </row>
    <row r="18" spans="1:28" ht="18.75" customHeight="1" x14ac:dyDescent="0.25">
      <c r="A18" s="171">
        <f t="shared" si="0"/>
        <v>11</v>
      </c>
      <c r="B18" s="258" t="s">
        <v>39</v>
      </c>
      <c r="C18" s="259" t="s">
        <v>128</v>
      </c>
      <c r="D18" s="260">
        <v>4.0999999999999996</v>
      </c>
      <c r="E18" s="260">
        <v>4.0999999999999996</v>
      </c>
      <c r="F18" s="256">
        <v>4.0999999999999996</v>
      </c>
      <c r="G18" s="256">
        <v>4.0999999999999996</v>
      </c>
      <c r="H18" s="256">
        <v>4.0999999999999996</v>
      </c>
      <c r="I18" s="256">
        <v>4.3</v>
      </c>
      <c r="J18" s="256">
        <v>4.3</v>
      </c>
      <c r="K18" s="256">
        <v>4.3</v>
      </c>
      <c r="L18" s="108">
        <v>4.4000000000000004</v>
      </c>
      <c r="M18" s="256">
        <v>4.3</v>
      </c>
      <c r="N18" s="108">
        <v>4.3</v>
      </c>
      <c r="O18" s="256">
        <v>4.0999999999999996</v>
      </c>
      <c r="P18" s="256">
        <v>4.0999999999999996</v>
      </c>
      <c r="Q18" s="108">
        <v>4.3</v>
      </c>
      <c r="R18" s="108"/>
      <c r="S18" s="256"/>
      <c r="T18" s="256"/>
      <c r="U18" s="108"/>
      <c r="V18" s="257"/>
      <c r="W18" s="256"/>
      <c r="X18" s="108"/>
      <c r="Y18" s="256"/>
      <c r="Z18" s="108"/>
      <c r="AA18" s="257"/>
      <c r="AB18" s="108"/>
    </row>
    <row r="19" spans="1:28" ht="18.75" customHeight="1" x14ac:dyDescent="0.25">
      <c r="A19" s="171">
        <f t="shared" si="0"/>
        <v>12</v>
      </c>
      <c r="B19" s="258" t="s">
        <v>41</v>
      </c>
      <c r="C19" s="259" t="s">
        <v>189</v>
      </c>
      <c r="D19" s="86"/>
      <c r="E19" s="256"/>
      <c r="F19" s="256">
        <v>4.76</v>
      </c>
      <c r="G19" s="256"/>
      <c r="H19" s="256"/>
      <c r="I19" s="256"/>
      <c r="J19" s="256"/>
      <c r="K19" s="108"/>
      <c r="L19" s="108">
        <v>4.8499999999999996</v>
      </c>
      <c r="M19" s="256"/>
      <c r="N19" s="26"/>
      <c r="P19" s="86"/>
      <c r="Q19" s="108"/>
      <c r="R19" s="108"/>
      <c r="S19" s="256"/>
      <c r="T19" s="256"/>
      <c r="U19" s="108"/>
      <c r="V19" s="257"/>
      <c r="W19" s="108"/>
      <c r="X19" s="108"/>
      <c r="Y19" s="256"/>
      <c r="Z19" s="26"/>
      <c r="AA19" s="257"/>
      <c r="AB19" s="108"/>
    </row>
    <row r="20" spans="1:28" ht="18.75" customHeight="1" x14ac:dyDescent="0.25">
      <c r="A20" s="171">
        <f t="shared" si="0"/>
        <v>13</v>
      </c>
      <c r="B20" s="258" t="s">
        <v>43</v>
      </c>
      <c r="C20" s="259" t="s">
        <v>190</v>
      </c>
      <c r="D20" s="86"/>
      <c r="E20" s="256"/>
      <c r="F20" s="256">
        <v>0.89</v>
      </c>
      <c r="G20" s="256"/>
      <c r="H20" s="256"/>
      <c r="I20" s="256">
        <v>0.91</v>
      </c>
      <c r="J20" s="256"/>
      <c r="K20" s="108"/>
      <c r="L20" s="108">
        <v>0.77</v>
      </c>
      <c r="M20" s="256"/>
      <c r="N20" s="26"/>
      <c r="O20" s="257">
        <v>0.7</v>
      </c>
      <c r="P20" s="86"/>
      <c r="Q20" s="108"/>
      <c r="R20" s="108"/>
      <c r="S20" s="256"/>
      <c r="T20" s="256"/>
      <c r="U20" s="108"/>
      <c r="V20" s="257"/>
      <c r="W20" s="108"/>
      <c r="X20" s="108"/>
      <c r="Y20" s="256"/>
      <c r="Z20" s="26"/>
      <c r="AA20" s="257"/>
      <c r="AB20" s="108"/>
    </row>
    <row r="21" spans="1:28" ht="19.350000000000001" customHeight="1" x14ac:dyDescent="0.25">
      <c r="A21" s="171">
        <f t="shared" si="0"/>
        <v>14</v>
      </c>
      <c r="B21" s="258" t="s">
        <v>45</v>
      </c>
      <c r="C21" s="259" t="s">
        <v>46</v>
      </c>
      <c r="D21" s="260">
        <v>3.1</v>
      </c>
      <c r="E21" s="256">
        <v>3.1</v>
      </c>
      <c r="F21" s="256">
        <v>3.1</v>
      </c>
      <c r="G21" s="256">
        <v>3</v>
      </c>
      <c r="H21" s="256">
        <v>3</v>
      </c>
      <c r="I21" s="256">
        <v>3</v>
      </c>
      <c r="J21" s="256">
        <v>3</v>
      </c>
      <c r="K21" s="256">
        <v>3</v>
      </c>
      <c r="L21" s="256">
        <v>3</v>
      </c>
      <c r="M21" s="256">
        <v>3</v>
      </c>
      <c r="N21" s="26">
        <v>2.9</v>
      </c>
      <c r="O21" s="26">
        <v>2.9</v>
      </c>
      <c r="P21" s="26">
        <v>2.9</v>
      </c>
      <c r="Q21" s="108"/>
      <c r="R21" s="108"/>
      <c r="S21" s="256"/>
      <c r="T21" s="256"/>
      <c r="U21" s="108"/>
      <c r="V21" s="257"/>
      <c r="W21" s="256"/>
      <c r="X21" s="256"/>
      <c r="Y21" s="256"/>
      <c r="Z21" s="26"/>
      <c r="AA21" s="257"/>
      <c r="AB21" s="108"/>
    </row>
    <row r="22" spans="1:28" ht="19.350000000000001" customHeight="1" x14ac:dyDescent="0.25">
      <c r="A22" s="171">
        <f t="shared" si="0"/>
        <v>15</v>
      </c>
      <c r="B22" s="258" t="s">
        <v>47</v>
      </c>
      <c r="C22" s="259" t="s">
        <v>191</v>
      </c>
      <c r="D22" s="86"/>
      <c r="E22" s="256"/>
      <c r="F22" s="256">
        <v>2</v>
      </c>
      <c r="G22" s="256"/>
      <c r="H22" s="256"/>
      <c r="I22" s="256">
        <v>2</v>
      </c>
      <c r="J22" s="256"/>
      <c r="K22" s="108"/>
      <c r="L22" s="108">
        <v>2</v>
      </c>
      <c r="M22" s="256"/>
      <c r="N22" s="26"/>
      <c r="O22" s="257">
        <v>2</v>
      </c>
      <c r="P22" s="86"/>
      <c r="Q22" s="108"/>
      <c r="R22" s="108"/>
      <c r="S22" s="256"/>
      <c r="T22" s="256"/>
      <c r="U22" s="108"/>
      <c r="V22" s="257"/>
      <c r="W22" s="108"/>
      <c r="X22" s="108"/>
      <c r="Y22" s="256"/>
      <c r="Z22" s="26"/>
      <c r="AA22" s="257"/>
      <c r="AB22" s="108"/>
    </row>
    <row r="23" spans="1:28" ht="19.350000000000001" customHeight="1" x14ac:dyDescent="0.25">
      <c r="A23" s="175">
        <f t="shared" si="0"/>
        <v>16</v>
      </c>
      <c r="B23" s="263" t="s">
        <v>51</v>
      </c>
      <c r="C23" s="264" t="s">
        <v>52</v>
      </c>
      <c r="D23" s="265">
        <v>4.3</v>
      </c>
      <c r="E23" s="266">
        <v>3.8</v>
      </c>
      <c r="F23" s="266">
        <v>3.9</v>
      </c>
      <c r="G23" s="266">
        <v>4.0999999999999996</v>
      </c>
      <c r="H23" s="266">
        <v>3.9</v>
      </c>
      <c r="I23" s="266">
        <v>3.7</v>
      </c>
      <c r="J23" s="266">
        <v>5.3</v>
      </c>
      <c r="K23" s="110">
        <v>3.9</v>
      </c>
      <c r="L23" s="110">
        <v>3.8</v>
      </c>
      <c r="M23" s="266">
        <v>5</v>
      </c>
      <c r="N23" s="28">
        <v>4.4000000000000004</v>
      </c>
      <c r="O23" s="28">
        <v>4.4000000000000004</v>
      </c>
      <c r="P23" s="265">
        <v>5.8</v>
      </c>
      <c r="Q23" s="110"/>
      <c r="R23" s="110"/>
      <c r="S23" s="266"/>
      <c r="T23" s="266"/>
      <c r="U23" s="110"/>
      <c r="V23" s="267"/>
      <c r="W23" s="110"/>
      <c r="X23" s="110"/>
      <c r="Y23" s="266"/>
      <c r="Z23" s="28"/>
      <c r="AA23" s="267"/>
      <c r="AB23" s="110"/>
    </row>
    <row r="24" spans="1:28" ht="19.350000000000001" hidden="1" customHeight="1" x14ac:dyDescent="0.25">
      <c r="A24" s="160"/>
      <c r="B24" s="250"/>
      <c r="C24" s="250"/>
      <c r="D24" s="112"/>
      <c r="E24" s="111"/>
      <c r="F24" s="111"/>
      <c r="G24" s="111"/>
      <c r="H24" s="111"/>
      <c r="I24" s="111"/>
      <c r="J24" s="111"/>
      <c r="K24" s="111"/>
      <c r="L24" s="111"/>
      <c r="M24" s="111"/>
      <c r="N24" s="112"/>
      <c r="O24" s="111"/>
      <c r="P24" s="112"/>
      <c r="Q24" s="111"/>
      <c r="R24" s="111"/>
      <c r="S24" s="111"/>
      <c r="T24" s="111"/>
      <c r="U24" s="111"/>
      <c r="V24" s="111"/>
      <c r="W24" s="111"/>
      <c r="X24" s="111"/>
      <c r="Y24" s="111"/>
      <c r="Z24" s="112"/>
      <c r="AA24" s="111"/>
      <c r="AB24" s="113"/>
    </row>
    <row r="25" spans="1:28" ht="19.350000000000001" hidden="1" customHeight="1" x14ac:dyDescent="0.25">
      <c r="A25" s="171"/>
      <c r="B25" s="259"/>
      <c r="C25" s="259"/>
      <c r="D25" s="54"/>
      <c r="E25" s="114"/>
      <c r="F25" s="114"/>
      <c r="G25" s="114"/>
      <c r="H25" s="114"/>
      <c r="I25" s="114"/>
      <c r="J25" s="114"/>
      <c r="K25" s="114"/>
      <c r="L25" s="114"/>
      <c r="M25" s="114"/>
      <c r="N25" s="54"/>
      <c r="O25" s="114"/>
      <c r="P25" s="54"/>
      <c r="Q25" s="114"/>
      <c r="R25" s="114"/>
      <c r="S25" s="114"/>
      <c r="T25" s="114"/>
      <c r="U25" s="114"/>
      <c r="V25" s="114"/>
      <c r="W25" s="114"/>
      <c r="X25" s="114"/>
      <c r="Y25" s="114"/>
      <c r="Z25" s="54"/>
      <c r="AA25" s="114"/>
      <c r="AB25" s="115"/>
    </row>
    <row r="26" spans="1:28" ht="19.350000000000001" hidden="1" customHeight="1" x14ac:dyDescent="0.25">
      <c r="A26" s="171"/>
      <c r="B26" s="259"/>
      <c r="C26" s="259"/>
      <c r="D26" s="54"/>
      <c r="E26" s="114"/>
      <c r="F26" s="114"/>
      <c r="G26" s="114"/>
      <c r="H26" s="114"/>
      <c r="I26" s="114"/>
      <c r="J26" s="114"/>
      <c r="K26" s="114"/>
      <c r="L26" s="114"/>
      <c r="M26" s="114"/>
      <c r="N26" s="54"/>
      <c r="O26" s="114"/>
      <c r="P26" s="54"/>
      <c r="Q26" s="114"/>
      <c r="R26" s="114"/>
      <c r="S26" s="114"/>
      <c r="T26" s="114"/>
      <c r="U26" s="114"/>
      <c r="V26" s="114"/>
      <c r="W26" s="114"/>
      <c r="X26" s="114"/>
      <c r="Y26" s="114"/>
      <c r="Z26" s="54"/>
      <c r="AA26" s="114"/>
      <c r="AB26" s="115"/>
    </row>
    <row r="27" spans="1:28" ht="19.350000000000001" hidden="1" customHeight="1" x14ac:dyDescent="0.25">
      <c r="A27" s="171"/>
      <c r="B27" s="259"/>
      <c r="C27" s="259"/>
      <c r="D27" s="54"/>
      <c r="E27" s="114"/>
      <c r="F27" s="114"/>
      <c r="G27" s="114"/>
      <c r="H27" s="114"/>
      <c r="I27" s="114"/>
      <c r="J27" s="114"/>
      <c r="K27" s="114"/>
      <c r="L27" s="114"/>
      <c r="M27" s="114"/>
      <c r="N27" s="54"/>
      <c r="O27" s="114"/>
      <c r="P27" s="54"/>
      <c r="Q27" s="114"/>
      <c r="R27" s="114"/>
      <c r="S27" s="114"/>
      <c r="T27" s="114"/>
      <c r="U27" s="114"/>
      <c r="V27" s="114"/>
      <c r="W27" s="114"/>
      <c r="X27" s="114"/>
      <c r="Y27" s="114"/>
      <c r="Z27" s="54"/>
      <c r="AA27" s="114"/>
      <c r="AB27" s="115"/>
    </row>
    <row r="28" spans="1:28" ht="19.350000000000001" hidden="1" customHeight="1" x14ac:dyDescent="0.25">
      <c r="A28" s="171"/>
      <c r="B28" s="259"/>
      <c r="C28" s="259"/>
      <c r="D28" s="54"/>
      <c r="E28" s="114"/>
      <c r="F28" s="114"/>
      <c r="G28" s="114"/>
      <c r="H28" s="114"/>
      <c r="I28" s="114"/>
      <c r="J28" s="114"/>
      <c r="K28" s="114"/>
      <c r="L28" s="114"/>
      <c r="M28" s="114"/>
      <c r="N28" s="54"/>
      <c r="O28" s="114"/>
      <c r="P28" s="54"/>
      <c r="Q28" s="114"/>
      <c r="R28" s="114"/>
      <c r="S28" s="114"/>
      <c r="T28" s="114"/>
      <c r="U28" s="114"/>
      <c r="V28" s="114"/>
      <c r="W28" s="114"/>
      <c r="X28" s="114"/>
      <c r="Y28" s="114"/>
      <c r="Z28" s="54"/>
      <c r="AA28" s="114"/>
      <c r="AB28" s="115"/>
    </row>
    <row r="29" spans="1:28" ht="19.350000000000001" hidden="1" customHeight="1" x14ac:dyDescent="0.25">
      <c r="A29" s="171"/>
      <c r="B29" s="259"/>
      <c r="C29" s="259"/>
      <c r="D29" s="54"/>
      <c r="E29" s="114"/>
      <c r="F29" s="114"/>
      <c r="G29" s="114"/>
      <c r="H29" s="114"/>
      <c r="I29" s="114"/>
      <c r="J29" s="114"/>
      <c r="K29" s="114"/>
      <c r="L29" s="114"/>
      <c r="M29" s="114"/>
      <c r="N29" s="54"/>
      <c r="O29" s="114"/>
      <c r="P29" s="54"/>
      <c r="Q29" s="114"/>
      <c r="R29" s="114"/>
      <c r="S29" s="114"/>
      <c r="T29" s="114"/>
      <c r="U29" s="114"/>
      <c r="V29" s="114"/>
      <c r="W29" s="114"/>
      <c r="X29" s="114"/>
      <c r="Y29" s="114"/>
      <c r="Z29" s="54"/>
      <c r="AA29" s="114"/>
      <c r="AB29" s="115"/>
    </row>
    <row r="30" spans="1:28" ht="19.350000000000001" hidden="1" customHeight="1" x14ac:dyDescent="0.25">
      <c r="A30" s="171"/>
      <c r="B30" s="259"/>
      <c r="C30" s="259"/>
      <c r="D30" s="54"/>
      <c r="E30" s="114"/>
      <c r="F30" s="114"/>
      <c r="G30" s="114"/>
      <c r="H30" s="114"/>
      <c r="I30" s="114"/>
      <c r="J30" s="114"/>
      <c r="K30" s="114"/>
      <c r="L30" s="114"/>
      <c r="M30" s="114"/>
      <c r="N30" s="54"/>
      <c r="O30" s="114"/>
      <c r="P30" s="54"/>
      <c r="Q30" s="114"/>
      <c r="R30" s="114"/>
      <c r="S30" s="114"/>
      <c r="T30" s="114"/>
      <c r="U30" s="114"/>
      <c r="V30" s="114"/>
      <c r="W30" s="114"/>
      <c r="X30" s="114"/>
      <c r="Y30" s="114"/>
      <c r="Z30" s="54"/>
      <c r="AA30" s="114"/>
      <c r="AB30" s="115"/>
    </row>
    <row r="31" spans="1:28" ht="19.350000000000001" hidden="1" customHeight="1" x14ac:dyDescent="0.25">
      <c r="A31" s="171"/>
      <c r="B31" s="259"/>
      <c r="C31" s="259"/>
      <c r="D31" s="54"/>
      <c r="E31" s="114"/>
      <c r="F31" s="114"/>
      <c r="G31" s="114"/>
      <c r="H31" s="114"/>
      <c r="I31" s="114"/>
      <c r="J31" s="114"/>
      <c r="K31" s="114"/>
      <c r="L31" s="114"/>
      <c r="M31" s="114"/>
      <c r="N31" s="54"/>
      <c r="O31" s="114"/>
      <c r="P31" s="54"/>
      <c r="Q31" s="114"/>
      <c r="R31" s="114"/>
      <c r="S31" s="114"/>
      <c r="T31" s="114"/>
      <c r="U31" s="114"/>
      <c r="V31" s="114"/>
      <c r="W31" s="114"/>
      <c r="X31" s="114"/>
      <c r="Y31" s="114"/>
      <c r="Z31" s="54"/>
      <c r="AA31" s="114"/>
      <c r="AB31" s="115"/>
    </row>
    <row r="32" spans="1:28" ht="19.350000000000001" hidden="1" customHeight="1" x14ac:dyDescent="0.25">
      <c r="A32" s="171"/>
      <c r="B32" s="259"/>
      <c r="C32" s="259"/>
      <c r="D32" s="54"/>
      <c r="E32" s="114"/>
      <c r="F32" s="114"/>
      <c r="G32" s="114"/>
      <c r="H32" s="114"/>
      <c r="I32" s="114"/>
      <c r="J32" s="114"/>
      <c r="K32" s="114"/>
      <c r="L32" s="114"/>
      <c r="M32" s="114"/>
      <c r="N32" s="54"/>
      <c r="O32" s="114"/>
      <c r="P32" s="54"/>
      <c r="Q32" s="114"/>
      <c r="R32" s="114"/>
      <c r="S32" s="114"/>
      <c r="T32" s="114"/>
      <c r="U32" s="114"/>
      <c r="V32" s="114"/>
      <c r="W32" s="114"/>
      <c r="X32" s="114"/>
      <c r="Y32" s="114"/>
      <c r="Z32" s="54"/>
      <c r="AA32" s="114"/>
      <c r="AB32" s="115"/>
    </row>
    <row r="33" spans="1:28" ht="19.350000000000001" hidden="1" customHeight="1" x14ac:dyDescent="0.25">
      <c r="A33" s="171"/>
      <c r="B33" s="259"/>
      <c r="C33" s="259"/>
      <c r="D33" s="54"/>
      <c r="E33" s="114"/>
      <c r="F33" s="114"/>
      <c r="G33" s="114"/>
      <c r="H33" s="114"/>
      <c r="I33" s="114"/>
      <c r="J33" s="114"/>
      <c r="K33" s="114"/>
      <c r="L33" s="114"/>
      <c r="M33" s="114"/>
      <c r="N33" s="54"/>
      <c r="O33" s="114"/>
      <c r="P33" s="54"/>
      <c r="Q33" s="114"/>
      <c r="R33" s="114"/>
      <c r="S33" s="114"/>
      <c r="T33" s="114"/>
      <c r="U33" s="114"/>
      <c r="V33" s="114"/>
      <c r="W33" s="114"/>
      <c r="X33" s="114"/>
      <c r="Y33" s="114"/>
      <c r="Z33" s="54"/>
      <c r="AA33" s="114"/>
      <c r="AB33" s="115"/>
    </row>
    <row r="34" spans="1:28" ht="19.350000000000001" hidden="1" customHeight="1" x14ac:dyDescent="0.25">
      <c r="A34" s="171"/>
      <c r="B34" s="259"/>
      <c r="C34" s="259"/>
      <c r="D34" s="54"/>
      <c r="E34" s="114"/>
      <c r="F34" s="114"/>
      <c r="G34" s="114"/>
      <c r="H34" s="114"/>
      <c r="I34" s="114"/>
      <c r="J34" s="114"/>
      <c r="K34" s="114"/>
      <c r="L34" s="114"/>
      <c r="M34" s="114"/>
      <c r="N34" s="54"/>
      <c r="O34" s="114"/>
      <c r="P34" s="54"/>
      <c r="Q34" s="114"/>
      <c r="R34" s="114"/>
      <c r="S34" s="114"/>
      <c r="T34" s="114"/>
      <c r="U34" s="114"/>
      <c r="V34" s="114"/>
      <c r="W34" s="114"/>
      <c r="X34" s="114"/>
      <c r="Y34" s="114"/>
      <c r="Z34" s="54"/>
      <c r="AA34" s="114"/>
      <c r="AB34" s="115"/>
    </row>
    <row r="35" spans="1:28" ht="19.350000000000001" hidden="1" customHeight="1" x14ac:dyDescent="0.25">
      <c r="A35" s="171"/>
      <c r="B35" s="259"/>
      <c r="C35" s="259"/>
      <c r="D35" s="54"/>
      <c r="E35" s="114"/>
      <c r="F35" s="114"/>
      <c r="G35" s="114"/>
      <c r="H35" s="114"/>
      <c r="I35" s="114"/>
      <c r="J35" s="114"/>
      <c r="K35" s="114"/>
      <c r="L35" s="114"/>
      <c r="M35" s="114"/>
      <c r="N35" s="54"/>
      <c r="O35" s="114"/>
      <c r="P35" s="54"/>
      <c r="Q35" s="114"/>
      <c r="R35" s="114"/>
      <c r="S35" s="114"/>
      <c r="T35" s="114"/>
      <c r="U35" s="114"/>
      <c r="V35" s="114"/>
      <c r="W35" s="114"/>
      <c r="X35" s="114"/>
      <c r="Y35" s="114"/>
      <c r="Z35" s="54"/>
      <c r="AA35" s="114"/>
      <c r="AB35" s="115"/>
    </row>
    <row r="36" spans="1:28" ht="19.350000000000001" hidden="1" customHeight="1" x14ac:dyDescent="0.25">
      <c r="A36" s="171"/>
      <c r="B36" s="259"/>
      <c r="C36" s="259"/>
      <c r="D36" s="54"/>
      <c r="E36" s="114"/>
      <c r="F36" s="114"/>
      <c r="G36" s="114"/>
      <c r="H36" s="114"/>
      <c r="I36" s="114"/>
      <c r="J36" s="114"/>
      <c r="K36" s="114"/>
      <c r="L36" s="114"/>
      <c r="M36" s="114"/>
      <c r="N36" s="54"/>
      <c r="O36" s="114"/>
      <c r="P36" s="54"/>
      <c r="Q36" s="114"/>
      <c r="R36" s="114"/>
      <c r="S36" s="114"/>
      <c r="T36" s="114"/>
      <c r="U36" s="114"/>
      <c r="V36" s="114"/>
      <c r="W36" s="114"/>
      <c r="X36" s="114"/>
      <c r="Y36" s="114"/>
      <c r="Z36" s="54"/>
      <c r="AA36" s="114"/>
      <c r="AB36" s="115"/>
    </row>
    <row r="37" spans="1:28" ht="19.350000000000001" hidden="1" customHeight="1" x14ac:dyDescent="0.25">
      <c r="A37" s="171"/>
      <c r="B37" s="259"/>
      <c r="C37" s="259"/>
      <c r="D37" s="54"/>
      <c r="E37" s="114"/>
      <c r="F37" s="114"/>
      <c r="G37" s="114"/>
      <c r="H37" s="114"/>
      <c r="I37" s="114"/>
      <c r="J37" s="114"/>
      <c r="K37" s="114"/>
      <c r="L37" s="114"/>
      <c r="M37" s="114"/>
      <c r="N37" s="54"/>
      <c r="O37" s="114"/>
      <c r="P37" s="54"/>
      <c r="Q37" s="114"/>
      <c r="R37" s="114"/>
      <c r="S37" s="114"/>
      <c r="T37" s="114"/>
      <c r="U37" s="114"/>
      <c r="V37" s="114"/>
      <c r="W37" s="114"/>
      <c r="X37" s="114"/>
      <c r="Y37" s="114"/>
      <c r="Z37" s="54"/>
      <c r="AA37" s="114"/>
      <c r="AB37" s="115"/>
    </row>
    <row r="38" spans="1:28" ht="19.350000000000001" hidden="1" customHeight="1" x14ac:dyDescent="0.25">
      <c r="A38" s="171"/>
      <c r="B38" s="259"/>
      <c r="C38" s="259"/>
      <c r="D38" s="54"/>
      <c r="E38" s="114"/>
      <c r="F38" s="114"/>
      <c r="G38" s="114"/>
      <c r="H38" s="114"/>
      <c r="I38" s="114"/>
      <c r="J38" s="114"/>
      <c r="K38" s="114"/>
      <c r="L38" s="114"/>
      <c r="M38" s="114"/>
      <c r="N38" s="54"/>
      <c r="O38" s="114"/>
      <c r="P38" s="54"/>
      <c r="Q38" s="114"/>
      <c r="R38" s="114"/>
      <c r="S38" s="114"/>
      <c r="T38" s="114"/>
      <c r="U38" s="114"/>
      <c r="V38" s="114"/>
      <c r="W38" s="114"/>
      <c r="X38" s="114"/>
      <c r="Y38" s="114"/>
      <c r="Z38" s="54"/>
      <c r="AA38" s="114"/>
      <c r="AB38" s="115"/>
    </row>
    <row r="39" spans="1:28" ht="19.350000000000001" hidden="1" customHeight="1" x14ac:dyDescent="0.25">
      <c r="A39" s="171"/>
      <c r="B39" s="259"/>
      <c r="C39" s="259"/>
      <c r="D39" s="54"/>
      <c r="E39" s="114"/>
      <c r="F39" s="114"/>
      <c r="G39" s="114"/>
      <c r="H39" s="114"/>
      <c r="I39" s="114"/>
      <c r="J39" s="114"/>
      <c r="K39" s="114"/>
      <c r="L39" s="114"/>
      <c r="M39" s="114"/>
      <c r="N39" s="54"/>
      <c r="O39" s="114"/>
      <c r="P39" s="54"/>
      <c r="Q39" s="114"/>
      <c r="R39" s="114"/>
      <c r="S39" s="114"/>
      <c r="T39" s="114"/>
      <c r="U39" s="114"/>
      <c r="V39" s="114"/>
      <c r="W39" s="114"/>
      <c r="X39" s="114"/>
      <c r="Y39" s="114"/>
      <c r="Z39" s="54"/>
      <c r="AA39" s="114"/>
      <c r="AB39" s="115"/>
    </row>
    <row r="40" spans="1:28" ht="19.350000000000001" hidden="1" customHeight="1" x14ac:dyDescent="0.25">
      <c r="A40" s="171"/>
      <c r="B40" s="259"/>
      <c r="C40" s="259"/>
      <c r="D40" s="54"/>
      <c r="E40" s="114"/>
      <c r="F40" s="114"/>
      <c r="G40" s="114"/>
      <c r="H40" s="114"/>
      <c r="I40" s="114"/>
      <c r="J40" s="114"/>
      <c r="K40" s="114"/>
      <c r="L40" s="114"/>
      <c r="M40" s="114"/>
      <c r="N40" s="54"/>
      <c r="O40" s="114"/>
      <c r="P40" s="54"/>
      <c r="Q40" s="114"/>
      <c r="R40" s="114"/>
      <c r="S40" s="114"/>
      <c r="T40" s="114"/>
      <c r="U40" s="114"/>
      <c r="V40" s="114"/>
      <c r="W40" s="114"/>
      <c r="X40" s="114"/>
      <c r="Y40" s="114"/>
      <c r="Z40" s="54"/>
      <c r="AA40" s="114"/>
      <c r="AB40" s="115"/>
    </row>
    <row r="41" spans="1:28" ht="19.350000000000001" hidden="1" customHeight="1" x14ac:dyDescent="0.25">
      <c r="A41" s="171"/>
      <c r="B41" s="259"/>
      <c r="C41" s="259"/>
      <c r="D41" s="54"/>
      <c r="E41" s="114"/>
      <c r="F41" s="114"/>
      <c r="G41" s="114"/>
      <c r="H41" s="114"/>
      <c r="I41" s="114"/>
      <c r="J41" s="114"/>
      <c r="K41" s="114"/>
      <c r="L41" s="114"/>
      <c r="M41" s="114"/>
      <c r="N41" s="54"/>
      <c r="O41" s="114"/>
      <c r="P41" s="54"/>
      <c r="Q41" s="114"/>
      <c r="R41" s="114"/>
      <c r="S41" s="114"/>
      <c r="T41" s="114"/>
      <c r="U41" s="114"/>
      <c r="V41" s="114"/>
      <c r="W41" s="114"/>
      <c r="X41" s="114"/>
      <c r="Y41" s="114"/>
      <c r="Z41" s="54"/>
      <c r="AA41" s="114"/>
      <c r="AB41" s="115"/>
    </row>
    <row r="42" spans="1:28" ht="19.350000000000001" hidden="1" customHeight="1" x14ac:dyDescent="0.25">
      <c r="A42" s="171"/>
      <c r="B42" s="259"/>
      <c r="C42" s="259"/>
      <c r="D42" s="54"/>
      <c r="E42" s="114"/>
      <c r="F42" s="114"/>
      <c r="G42" s="114"/>
      <c r="H42" s="114"/>
      <c r="I42" s="114"/>
      <c r="J42" s="114"/>
      <c r="K42" s="114"/>
      <c r="L42" s="114"/>
      <c r="M42" s="114"/>
      <c r="N42" s="54"/>
      <c r="O42" s="114"/>
      <c r="P42" s="54"/>
      <c r="Q42" s="114"/>
      <c r="R42" s="114"/>
      <c r="S42" s="114"/>
      <c r="T42" s="114"/>
      <c r="U42" s="114"/>
      <c r="V42" s="114"/>
      <c r="W42" s="114"/>
      <c r="X42" s="114"/>
      <c r="Y42" s="114"/>
      <c r="Z42" s="54"/>
      <c r="AA42" s="114"/>
      <c r="AB42" s="115"/>
    </row>
    <row r="43" spans="1:28" ht="19.350000000000001" hidden="1" customHeight="1" x14ac:dyDescent="0.25">
      <c r="A43" s="171"/>
      <c r="B43" s="259"/>
      <c r="C43" s="259"/>
      <c r="D43" s="54"/>
      <c r="E43" s="114"/>
      <c r="F43" s="114"/>
      <c r="G43" s="114"/>
      <c r="H43" s="114"/>
      <c r="I43" s="114"/>
      <c r="J43" s="114"/>
      <c r="K43" s="114"/>
      <c r="L43" s="114"/>
      <c r="M43" s="114"/>
      <c r="N43" s="54"/>
      <c r="O43" s="114"/>
      <c r="P43" s="54"/>
      <c r="Q43" s="114"/>
      <c r="R43" s="114"/>
      <c r="S43" s="114"/>
      <c r="T43" s="114"/>
      <c r="U43" s="114"/>
      <c r="V43" s="114"/>
      <c r="W43" s="114"/>
      <c r="X43" s="114"/>
      <c r="Y43" s="114"/>
      <c r="Z43" s="54"/>
      <c r="AA43" s="114"/>
      <c r="AB43" s="115"/>
    </row>
    <row r="44" spans="1:28" ht="19.350000000000001" hidden="1" customHeight="1" x14ac:dyDescent="0.25">
      <c r="A44" s="171"/>
      <c r="B44" s="259"/>
      <c r="C44" s="259"/>
      <c r="D44" s="54"/>
      <c r="E44" s="114"/>
      <c r="F44" s="114"/>
      <c r="G44" s="114"/>
      <c r="H44" s="114"/>
      <c r="I44" s="114"/>
      <c r="J44" s="114"/>
      <c r="K44" s="114"/>
      <c r="L44" s="114"/>
      <c r="M44" s="114"/>
      <c r="N44" s="54"/>
      <c r="O44" s="114"/>
      <c r="P44" s="54"/>
      <c r="Q44" s="114"/>
      <c r="R44" s="114"/>
      <c r="S44" s="114"/>
      <c r="T44" s="114"/>
      <c r="U44" s="114"/>
      <c r="V44" s="114"/>
      <c r="W44" s="114"/>
      <c r="X44" s="114"/>
      <c r="Y44" s="114"/>
      <c r="Z44" s="54"/>
      <c r="AA44" s="114"/>
      <c r="AB44" s="115"/>
    </row>
    <row r="45" spans="1:28" ht="19.350000000000001" hidden="1" customHeight="1" x14ac:dyDescent="0.25">
      <c r="A45" s="171"/>
      <c r="B45" s="259"/>
      <c r="C45" s="259"/>
      <c r="D45" s="54"/>
      <c r="E45" s="114"/>
      <c r="F45" s="114"/>
      <c r="G45" s="114"/>
      <c r="H45" s="114"/>
      <c r="I45" s="114"/>
      <c r="J45" s="114"/>
      <c r="K45" s="114"/>
      <c r="L45" s="114"/>
      <c r="M45" s="114"/>
      <c r="N45" s="54"/>
      <c r="O45" s="114"/>
      <c r="P45" s="54"/>
      <c r="Q45" s="114"/>
      <c r="R45" s="114"/>
      <c r="S45" s="114"/>
      <c r="T45" s="114"/>
      <c r="U45" s="114"/>
      <c r="V45" s="114"/>
      <c r="W45" s="114"/>
      <c r="X45" s="114"/>
      <c r="Y45" s="114"/>
      <c r="Z45" s="54"/>
      <c r="AA45" s="114"/>
      <c r="AB45" s="115"/>
    </row>
    <row r="46" spans="1:28" ht="19.350000000000001" hidden="1" customHeight="1" x14ac:dyDescent="0.25">
      <c r="A46" s="171"/>
      <c r="B46" s="259"/>
      <c r="C46" s="259"/>
      <c r="D46" s="54"/>
      <c r="E46" s="114"/>
      <c r="F46" s="114"/>
      <c r="G46" s="114"/>
      <c r="H46" s="114"/>
      <c r="I46" s="114"/>
      <c r="J46" s="114"/>
      <c r="K46" s="114"/>
      <c r="L46" s="114"/>
      <c r="M46" s="114"/>
      <c r="N46" s="54"/>
      <c r="O46" s="114"/>
      <c r="P46" s="54"/>
      <c r="Q46" s="114"/>
      <c r="R46" s="114"/>
      <c r="S46" s="114"/>
      <c r="T46" s="114"/>
      <c r="U46" s="114"/>
      <c r="V46" s="114"/>
      <c r="W46" s="114"/>
      <c r="X46" s="114"/>
      <c r="Y46" s="114"/>
      <c r="Z46" s="54"/>
      <c r="AA46" s="114"/>
      <c r="AB46" s="115"/>
    </row>
    <row r="47" spans="1:28" ht="19.350000000000001" hidden="1" customHeight="1" x14ac:dyDescent="0.25">
      <c r="A47" s="171"/>
      <c r="B47" s="259"/>
      <c r="C47" s="259"/>
      <c r="D47" s="54"/>
      <c r="E47" s="114"/>
      <c r="F47" s="114"/>
      <c r="G47" s="114"/>
      <c r="H47" s="114"/>
      <c r="I47" s="114"/>
      <c r="J47" s="114"/>
      <c r="K47" s="114"/>
      <c r="L47" s="114"/>
      <c r="M47" s="114"/>
      <c r="N47" s="54"/>
      <c r="O47" s="114"/>
      <c r="P47" s="54"/>
      <c r="Q47" s="114"/>
      <c r="R47" s="114"/>
      <c r="S47" s="114"/>
      <c r="T47" s="114"/>
      <c r="U47" s="114"/>
      <c r="V47" s="114"/>
      <c r="W47" s="114"/>
      <c r="X47" s="114"/>
      <c r="Y47" s="114"/>
      <c r="Z47" s="54"/>
      <c r="AA47" s="114"/>
      <c r="AB47" s="115"/>
    </row>
    <row r="48" spans="1:28" ht="19.350000000000001" hidden="1" customHeight="1" x14ac:dyDescent="0.25">
      <c r="A48" s="171"/>
      <c r="B48" s="259"/>
      <c r="C48" s="259"/>
      <c r="D48" s="54"/>
      <c r="E48" s="114"/>
      <c r="F48" s="114"/>
      <c r="G48" s="114"/>
      <c r="H48" s="114"/>
      <c r="I48" s="114"/>
      <c r="J48" s="114"/>
      <c r="K48" s="114"/>
      <c r="L48" s="114"/>
      <c r="M48" s="114"/>
      <c r="N48" s="54"/>
      <c r="O48" s="114"/>
      <c r="P48" s="54"/>
      <c r="Q48" s="114"/>
      <c r="R48" s="114"/>
      <c r="S48" s="114"/>
      <c r="T48" s="114"/>
      <c r="U48" s="114"/>
      <c r="V48" s="114"/>
      <c r="W48" s="114"/>
      <c r="X48" s="114"/>
      <c r="Y48" s="114"/>
      <c r="Z48" s="54"/>
      <c r="AA48" s="114"/>
      <c r="AB48" s="115"/>
    </row>
    <row r="49" spans="1:28" ht="19.350000000000001" hidden="1" customHeight="1" x14ac:dyDescent="0.25">
      <c r="A49" s="171"/>
      <c r="B49" s="259"/>
      <c r="C49" s="259"/>
      <c r="D49" s="54"/>
      <c r="E49" s="114"/>
      <c r="F49" s="114"/>
      <c r="G49" s="114"/>
      <c r="H49" s="114"/>
      <c r="I49" s="114"/>
      <c r="J49" s="114"/>
      <c r="K49" s="114"/>
      <c r="L49" s="114"/>
      <c r="M49" s="114"/>
      <c r="N49" s="54"/>
      <c r="O49" s="114"/>
      <c r="P49" s="54"/>
      <c r="Q49" s="114"/>
      <c r="R49" s="114"/>
      <c r="S49" s="114"/>
      <c r="T49" s="114"/>
      <c r="U49" s="114"/>
      <c r="V49" s="114"/>
      <c r="W49" s="114"/>
      <c r="X49" s="114"/>
      <c r="Y49" s="114"/>
      <c r="Z49" s="54"/>
      <c r="AA49" s="114"/>
      <c r="AB49" s="115"/>
    </row>
    <row r="50" spans="1:28" ht="19.350000000000001" hidden="1" customHeight="1" x14ac:dyDescent="0.25">
      <c r="A50" s="171"/>
      <c r="B50" s="259"/>
      <c r="C50" s="259"/>
      <c r="D50" s="54"/>
      <c r="E50" s="114"/>
      <c r="F50" s="114"/>
      <c r="G50" s="114"/>
      <c r="H50" s="114"/>
      <c r="I50" s="114"/>
      <c r="J50" s="114"/>
      <c r="K50" s="114"/>
      <c r="L50" s="114"/>
      <c r="M50" s="114"/>
      <c r="N50" s="54"/>
      <c r="O50" s="114"/>
      <c r="P50" s="54"/>
      <c r="Q50" s="114"/>
      <c r="R50" s="114"/>
      <c r="S50" s="114"/>
      <c r="T50" s="114"/>
      <c r="U50" s="114"/>
      <c r="V50" s="114"/>
      <c r="W50" s="114"/>
      <c r="X50" s="114"/>
      <c r="Y50" s="114"/>
      <c r="Z50" s="54"/>
      <c r="AA50" s="114"/>
      <c r="AB50" s="115"/>
    </row>
    <row r="51" spans="1:28" ht="19.350000000000001" hidden="1" customHeight="1" x14ac:dyDescent="0.25">
      <c r="A51" s="171"/>
      <c r="B51" s="259"/>
      <c r="C51" s="259"/>
      <c r="D51" s="54"/>
      <c r="E51" s="114"/>
      <c r="F51" s="114"/>
      <c r="G51" s="114"/>
      <c r="H51" s="114"/>
      <c r="I51" s="114"/>
      <c r="J51" s="114"/>
      <c r="K51" s="114"/>
      <c r="L51" s="114"/>
      <c r="M51" s="114"/>
      <c r="N51" s="54"/>
      <c r="O51" s="114"/>
      <c r="P51" s="54"/>
      <c r="Q51" s="114"/>
      <c r="R51" s="114"/>
      <c r="S51" s="114"/>
      <c r="T51" s="114"/>
      <c r="U51" s="114"/>
      <c r="V51" s="114"/>
      <c r="W51" s="114"/>
      <c r="X51" s="114"/>
      <c r="Y51" s="114"/>
      <c r="Z51" s="54"/>
      <c r="AA51" s="114"/>
      <c r="AB51" s="115"/>
    </row>
    <row r="52" spans="1:28" ht="19.350000000000001" hidden="1" customHeight="1" x14ac:dyDescent="0.25">
      <c r="A52" s="171"/>
      <c r="B52" s="259"/>
      <c r="C52" s="259"/>
      <c r="D52" s="54"/>
      <c r="E52" s="114"/>
      <c r="F52" s="114"/>
      <c r="G52" s="114"/>
      <c r="H52" s="114"/>
      <c r="I52" s="114"/>
      <c r="J52" s="114"/>
      <c r="K52" s="114"/>
      <c r="L52" s="114"/>
      <c r="M52" s="114"/>
      <c r="N52" s="54"/>
      <c r="O52" s="114"/>
      <c r="P52" s="54"/>
      <c r="Q52" s="114"/>
      <c r="R52" s="114"/>
      <c r="S52" s="114"/>
      <c r="T52" s="114"/>
      <c r="U52" s="114"/>
      <c r="V52" s="114"/>
      <c r="W52" s="114"/>
      <c r="X52" s="114"/>
      <c r="Y52" s="114"/>
      <c r="Z52" s="54"/>
      <c r="AA52" s="114"/>
      <c r="AB52" s="115"/>
    </row>
    <row r="53" spans="1:28" ht="19.350000000000001" hidden="1" customHeight="1" x14ac:dyDescent="0.25">
      <c r="A53" s="171"/>
      <c r="B53" s="259"/>
      <c r="C53" s="259"/>
      <c r="D53" s="54"/>
      <c r="E53" s="114"/>
      <c r="F53" s="114"/>
      <c r="G53" s="114"/>
      <c r="H53" s="114"/>
      <c r="I53" s="114"/>
      <c r="J53" s="114"/>
      <c r="K53" s="114"/>
      <c r="L53" s="114"/>
      <c r="M53" s="114"/>
      <c r="N53" s="54"/>
      <c r="O53" s="114"/>
      <c r="P53" s="54"/>
      <c r="Q53" s="114"/>
      <c r="R53" s="114"/>
      <c r="S53" s="114"/>
      <c r="T53" s="114"/>
      <c r="U53" s="114"/>
      <c r="V53" s="114"/>
      <c r="W53" s="114"/>
      <c r="X53" s="114"/>
      <c r="Y53" s="114"/>
      <c r="Z53" s="54"/>
      <c r="AA53" s="114"/>
      <c r="AB53" s="115"/>
    </row>
    <row r="54" spans="1:28" ht="19.350000000000001" hidden="1" customHeight="1" x14ac:dyDescent="0.25">
      <c r="A54" s="171"/>
      <c r="B54" s="259"/>
      <c r="C54" s="259"/>
      <c r="D54" s="54"/>
      <c r="E54" s="114"/>
      <c r="F54" s="114"/>
      <c r="G54" s="114"/>
      <c r="H54" s="114"/>
      <c r="I54" s="114"/>
      <c r="J54" s="114"/>
      <c r="K54" s="114"/>
      <c r="L54" s="114"/>
      <c r="M54" s="114"/>
      <c r="N54" s="54"/>
      <c r="O54" s="114"/>
      <c r="P54" s="54"/>
      <c r="Q54" s="114"/>
      <c r="R54" s="114"/>
      <c r="S54" s="114"/>
      <c r="T54" s="114"/>
      <c r="U54" s="114"/>
      <c r="V54" s="114"/>
      <c r="W54" s="114"/>
      <c r="X54" s="114"/>
      <c r="Y54" s="114"/>
      <c r="Z54" s="54"/>
      <c r="AA54" s="114"/>
      <c r="AB54" s="115"/>
    </row>
    <row r="55" spans="1:28" ht="19.350000000000001" hidden="1" customHeight="1" x14ac:dyDescent="0.25">
      <c r="A55" s="171"/>
      <c r="B55" s="259"/>
      <c r="C55" s="259"/>
      <c r="D55" s="54"/>
      <c r="E55" s="114"/>
      <c r="F55" s="114"/>
      <c r="G55" s="114"/>
      <c r="H55" s="114"/>
      <c r="I55" s="114"/>
      <c r="J55" s="114"/>
      <c r="K55" s="114"/>
      <c r="L55" s="114"/>
      <c r="M55" s="114"/>
      <c r="N55" s="54"/>
      <c r="O55" s="114"/>
      <c r="P55" s="54"/>
      <c r="Q55" s="114"/>
      <c r="R55" s="114"/>
      <c r="S55" s="114"/>
      <c r="T55" s="114"/>
      <c r="U55" s="114"/>
      <c r="V55" s="114"/>
      <c r="W55" s="114"/>
      <c r="X55" s="114"/>
      <c r="Y55" s="114"/>
      <c r="Z55" s="54"/>
      <c r="AA55" s="114"/>
      <c r="AB55" s="115"/>
    </row>
    <row r="56" spans="1:28" ht="19.350000000000001" hidden="1" customHeight="1" x14ac:dyDescent="0.25">
      <c r="A56" s="171"/>
      <c r="B56" s="259"/>
      <c r="C56" s="259"/>
      <c r="D56" s="54"/>
      <c r="E56" s="114"/>
      <c r="F56" s="114"/>
      <c r="G56" s="114"/>
      <c r="H56" s="114"/>
      <c r="I56" s="114"/>
      <c r="J56" s="114"/>
      <c r="K56" s="114"/>
      <c r="L56" s="114"/>
      <c r="M56" s="114"/>
      <c r="N56" s="54"/>
      <c r="O56" s="114"/>
      <c r="P56" s="54"/>
      <c r="Q56" s="114"/>
      <c r="R56" s="114"/>
      <c r="S56" s="114"/>
      <c r="T56" s="114"/>
      <c r="U56" s="114"/>
      <c r="V56" s="114"/>
      <c r="W56" s="114"/>
      <c r="X56" s="114"/>
      <c r="Y56" s="114"/>
      <c r="Z56" s="54"/>
      <c r="AA56" s="114"/>
      <c r="AB56" s="115"/>
    </row>
    <row r="57" spans="1:28" ht="9" customHeight="1" x14ac:dyDescent="0.25">
      <c r="A57" s="99"/>
      <c r="B57" s="268"/>
      <c r="D57" s="117"/>
      <c r="E57" s="116"/>
      <c r="F57" s="269"/>
      <c r="G57" s="269"/>
      <c r="H57" s="269"/>
      <c r="I57" s="269"/>
      <c r="J57" s="269"/>
      <c r="K57" s="269"/>
      <c r="L57" s="116"/>
      <c r="M57" s="116"/>
      <c r="N57" s="117"/>
      <c r="O57" s="116"/>
      <c r="P57" s="117"/>
      <c r="Q57" s="116"/>
      <c r="R57" s="269"/>
      <c r="S57" s="269"/>
      <c r="T57" s="269"/>
      <c r="U57" s="269"/>
      <c r="V57" s="269"/>
      <c r="W57" s="269"/>
      <c r="X57" s="116"/>
      <c r="Y57" s="116"/>
      <c r="Z57" s="117"/>
      <c r="AA57" s="116"/>
      <c r="AB57" s="48"/>
    </row>
    <row r="58" spans="1:28" ht="21" customHeight="1" x14ac:dyDescent="0.25">
      <c r="A58" s="769"/>
      <c r="B58" s="769"/>
      <c r="C58" s="2" t="s">
        <v>192</v>
      </c>
      <c r="D58" s="38"/>
      <c r="E58" s="39"/>
      <c r="F58" s="39"/>
      <c r="G58" s="39"/>
      <c r="H58" s="39"/>
      <c r="I58" s="39"/>
      <c r="J58" s="39"/>
      <c r="K58" s="39"/>
      <c r="N58" s="38"/>
      <c r="P58" s="38"/>
      <c r="Q58" s="39"/>
      <c r="R58" s="39"/>
      <c r="S58" s="39"/>
      <c r="T58" s="39"/>
      <c r="U58" s="39"/>
      <c r="V58" s="39"/>
      <c r="W58" s="39"/>
      <c r="Z58" s="38"/>
    </row>
    <row r="59" spans="1:28" ht="18.75" customHeight="1" x14ac:dyDescent="0.25">
      <c r="A59" s="270"/>
      <c r="B59" s="14"/>
      <c r="C59" s="14" t="s">
        <v>169</v>
      </c>
      <c r="D59" s="14"/>
      <c r="E59" s="35"/>
      <c r="F59" s="35"/>
      <c r="G59" s="35"/>
      <c r="H59" s="35"/>
      <c r="I59" s="35"/>
      <c r="J59" s="35"/>
      <c r="K59" s="35"/>
      <c r="L59" s="118"/>
      <c r="M59" s="118"/>
      <c r="O59" s="118"/>
      <c r="P59" s="14"/>
      <c r="Q59" s="35"/>
      <c r="R59" s="35"/>
      <c r="S59" s="35"/>
      <c r="T59" s="35"/>
      <c r="U59" s="35"/>
      <c r="V59" s="35"/>
      <c r="W59" s="35"/>
      <c r="X59" s="118"/>
      <c r="Y59" s="118"/>
      <c r="AA59" s="118"/>
      <c r="AB59" s="118"/>
    </row>
    <row r="60" spans="1:28" ht="13.5" customHeight="1" x14ac:dyDescent="0.25">
      <c r="A60" s="1"/>
    </row>
    <row r="61" spans="1:28" x14ac:dyDescent="0.25">
      <c r="L61" s="17"/>
      <c r="M61" s="17"/>
      <c r="O61" s="17"/>
      <c r="X61" s="17"/>
      <c r="Y61" s="17"/>
      <c r="AA61" s="17"/>
      <c r="AB61" s="17"/>
    </row>
    <row r="62" spans="1:28" x14ac:dyDescent="0.25">
      <c r="L62" s="17"/>
      <c r="M62" s="17"/>
      <c r="O62" s="17"/>
      <c r="X62" s="17"/>
      <c r="Y62" s="17"/>
      <c r="AA62" s="17"/>
      <c r="AB62" s="17"/>
    </row>
    <row r="63" spans="1:28" x14ac:dyDescent="0.25">
      <c r="L63" s="17"/>
      <c r="M63" s="17"/>
      <c r="O63" s="17"/>
      <c r="X63" s="17"/>
      <c r="Y63" s="17"/>
      <c r="AA63" s="17"/>
      <c r="AB63" s="17"/>
    </row>
  </sheetData>
  <mergeCells count="10">
    <mergeCell ref="A1:Q1"/>
    <mergeCell ref="AB4:AB6"/>
    <mergeCell ref="D5:O5"/>
    <mergeCell ref="A58:B58"/>
    <mergeCell ref="A4:A6"/>
    <mergeCell ref="B4:B6"/>
    <mergeCell ref="C4:C6"/>
    <mergeCell ref="D4:O4"/>
    <mergeCell ref="P4:U4"/>
    <mergeCell ref="P5:U5"/>
  </mergeCells>
  <printOptions horizontalCentered="1"/>
  <pageMargins left="0.45" right="0.2" top="0.75" bottom="0.75" header="0.3" footer="0.3"/>
  <pageSetup paperSize="9" orientation="landscape"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zoomScale="90" zoomScaleNormal="90" zoomScaleSheetLayoutView="100" workbookViewId="0">
      <pane xSplit="3" ySplit="7" topLeftCell="D8" activePane="bottomRight" state="frozen"/>
      <selection activeCell="P4" sqref="P4:U6"/>
      <selection pane="topRight" activeCell="P4" sqref="P4:U6"/>
      <selection pane="bottomLeft" activeCell="P4" sqref="P4:U6"/>
      <selection pane="bottomRight" activeCell="P4" sqref="P4:U6"/>
    </sheetView>
  </sheetViews>
  <sheetFormatPr defaultColWidth="9.28515625" defaultRowHeight="16.5" x14ac:dyDescent="0.25"/>
  <cols>
    <col min="1" max="1" width="7" style="2" customWidth="1"/>
    <col min="2" max="2" width="23.5703125" style="2" hidden="1" customWidth="1"/>
    <col min="3" max="3" width="18.140625" style="1" customWidth="1"/>
    <col min="4" max="5" width="12" style="17" customWidth="1"/>
    <col min="6" max="6" width="13.28515625" style="17" hidden="1" customWidth="1"/>
    <col min="7" max="7" width="12" style="17" customWidth="1"/>
    <col min="8" max="8" width="13.28515625" style="17" hidden="1" customWidth="1"/>
    <col min="9" max="9" width="12" style="17" customWidth="1"/>
    <col min="10" max="10" width="12" style="1" customWidth="1"/>
    <col min="11" max="12" width="12" style="17" customWidth="1"/>
    <col min="13" max="13" width="11.140625" style="17" customWidth="1"/>
    <col min="14" max="15" width="9.28515625" style="17" hidden="1" customWidth="1"/>
    <col min="16" max="16" width="36.28515625" style="1" hidden="1" customWidth="1"/>
    <col min="17" max="252" width="9.28515625" style="1"/>
    <col min="253" max="253" width="6" style="1" customWidth="1"/>
    <col min="254" max="254" width="0" style="1" hidden="1" customWidth="1"/>
    <col min="255" max="255" width="14.85546875" style="1" customWidth="1"/>
    <col min="256" max="266" width="9.28515625" style="1" customWidth="1"/>
    <col min="267" max="267" width="41.28515625" style="1" customWidth="1"/>
    <col min="268" max="508" width="9.28515625" style="1"/>
    <col min="509" max="509" width="6" style="1" customWidth="1"/>
    <col min="510" max="510" width="0" style="1" hidden="1" customWidth="1"/>
    <col min="511" max="511" width="14.85546875" style="1" customWidth="1"/>
    <col min="512" max="522" width="9.28515625" style="1" customWidth="1"/>
    <col min="523" max="523" width="41.28515625" style="1" customWidth="1"/>
    <col min="524" max="764" width="9.28515625" style="1"/>
    <col min="765" max="765" width="6" style="1" customWidth="1"/>
    <col min="766" max="766" width="0" style="1" hidden="1" customWidth="1"/>
    <col min="767" max="767" width="14.85546875" style="1" customWidth="1"/>
    <col min="768" max="778" width="9.28515625" style="1" customWidth="1"/>
    <col min="779" max="779" width="41.28515625" style="1" customWidth="1"/>
    <col min="780" max="1020" width="9.28515625" style="1"/>
    <col min="1021" max="1021" width="6" style="1" customWidth="1"/>
    <col min="1022" max="1022" width="0" style="1" hidden="1" customWidth="1"/>
    <col min="1023" max="1023" width="14.85546875" style="1" customWidth="1"/>
    <col min="1024" max="1034" width="9.28515625" style="1" customWidth="1"/>
    <col min="1035" max="1035" width="41.28515625" style="1" customWidth="1"/>
    <col min="1036" max="1276" width="9.28515625" style="1"/>
    <col min="1277" max="1277" width="6" style="1" customWidth="1"/>
    <col min="1278" max="1278" width="0" style="1" hidden="1" customWidth="1"/>
    <col min="1279" max="1279" width="14.85546875" style="1" customWidth="1"/>
    <col min="1280" max="1290" width="9.28515625" style="1" customWidth="1"/>
    <col min="1291" max="1291" width="41.28515625" style="1" customWidth="1"/>
    <col min="1292" max="1532" width="9.28515625" style="1"/>
    <col min="1533" max="1533" width="6" style="1" customWidth="1"/>
    <col min="1534" max="1534" width="0" style="1" hidden="1" customWidth="1"/>
    <col min="1535" max="1535" width="14.85546875" style="1" customWidth="1"/>
    <col min="1536" max="1546" width="9.28515625" style="1" customWidth="1"/>
    <col min="1547" max="1547" width="41.28515625" style="1" customWidth="1"/>
    <col min="1548" max="1788" width="9.28515625" style="1"/>
    <col min="1789" max="1789" width="6" style="1" customWidth="1"/>
    <col min="1790" max="1790" width="0" style="1" hidden="1" customWidth="1"/>
    <col min="1791" max="1791" width="14.85546875" style="1" customWidth="1"/>
    <col min="1792" max="1802" width="9.28515625" style="1" customWidth="1"/>
    <col min="1803" max="1803" width="41.28515625" style="1" customWidth="1"/>
    <col min="1804" max="2044" width="9.28515625" style="1"/>
    <col min="2045" max="2045" width="6" style="1" customWidth="1"/>
    <col min="2046" max="2046" width="0" style="1" hidden="1" customWidth="1"/>
    <col min="2047" max="2047" width="14.85546875" style="1" customWidth="1"/>
    <col min="2048" max="2058" width="9.28515625" style="1" customWidth="1"/>
    <col min="2059" max="2059" width="41.28515625" style="1" customWidth="1"/>
    <col min="2060" max="2300" width="9.28515625" style="1"/>
    <col min="2301" max="2301" width="6" style="1" customWidth="1"/>
    <col min="2302" max="2302" width="0" style="1" hidden="1" customWidth="1"/>
    <col min="2303" max="2303" width="14.85546875" style="1" customWidth="1"/>
    <col min="2304" max="2314" width="9.28515625" style="1" customWidth="1"/>
    <col min="2315" max="2315" width="41.28515625" style="1" customWidth="1"/>
    <col min="2316" max="2556" width="9.28515625" style="1"/>
    <col min="2557" max="2557" width="6" style="1" customWidth="1"/>
    <col min="2558" max="2558" width="0" style="1" hidden="1" customWidth="1"/>
    <col min="2559" max="2559" width="14.85546875" style="1" customWidth="1"/>
    <col min="2560" max="2570" width="9.28515625" style="1" customWidth="1"/>
    <col min="2571" max="2571" width="41.28515625" style="1" customWidth="1"/>
    <col min="2572" max="2812" width="9.28515625" style="1"/>
    <col min="2813" max="2813" width="6" style="1" customWidth="1"/>
    <col min="2814" max="2814" width="0" style="1" hidden="1" customWidth="1"/>
    <col min="2815" max="2815" width="14.85546875" style="1" customWidth="1"/>
    <col min="2816" max="2826" width="9.28515625" style="1" customWidth="1"/>
    <col min="2827" max="2827" width="41.28515625" style="1" customWidth="1"/>
    <col min="2828" max="3068" width="9.28515625" style="1"/>
    <col min="3069" max="3069" width="6" style="1" customWidth="1"/>
    <col min="3070" max="3070" width="0" style="1" hidden="1" customWidth="1"/>
    <col min="3071" max="3071" width="14.85546875" style="1" customWidth="1"/>
    <col min="3072" max="3082" width="9.28515625" style="1" customWidth="1"/>
    <col min="3083" max="3083" width="41.28515625" style="1" customWidth="1"/>
    <col min="3084" max="3324" width="9.28515625" style="1"/>
    <col min="3325" max="3325" width="6" style="1" customWidth="1"/>
    <col min="3326" max="3326" width="0" style="1" hidden="1" customWidth="1"/>
    <col min="3327" max="3327" width="14.85546875" style="1" customWidth="1"/>
    <col min="3328" max="3338" width="9.28515625" style="1" customWidth="1"/>
    <col min="3339" max="3339" width="41.28515625" style="1" customWidth="1"/>
    <col min="3340" max="3580" width="9.28515625" style="1"/>
    <col min="3581" max="3581" width="6" style="1" customWidth="1"/>
    <col min="3582" max="3582" width="0" style="1" hidden="1" customWidth="1"/>
    <col min="3583" max="3583" width="14.85546875" style="1" customWidth="1"/>
    <col min="3584" max="3594" width="9.28515625" style="1" customWidth="1"/>
    <col min="3595" max="3595" width="41.28515625" style="1" customWidth="1"/>
    <col min="3596" max="3836" width="9.28515625" style="1"/>
    <col min="3837" max="3837" width="6" style="1" customWidth="1"/>
    <col min="3838" max="3838" width="0" style="1" hidden="1" customWidth="1"/>
    <col min="3839" max="3839" width="14.85546875" style="1" customWidth="1"/>
    <col min="3840" max="3850" width="9.28515625" style="1" customWidth="1"/>
    <col min="3851" max="3851" width="41.28515625" style="1" customWidth="1"/>
    <col min="3852" max="4092" width="9.28515625" style="1"/>
    <col min="4093" max="4093" width="6" style="1" customWidth="1"/>
    <col min="4094" max="4094" width="0" style="1" hidden="1" customWidth="1"/>
    <col min="4095" max="4095" width="14.85546875" style="1" customWidth="1"/>
    <col min="4096" max="4106" width="9.28515625" style="1" customWidth="1"/>
    <col min="4107" max="4107" width="41.28515625" style="1" customWidth="1"/>
    <col min="4108" max="4348" width="9.28515625" style="1"/>
    <col min="4349" max="4349" width="6" style="1" customWidth="1"/>
    <col min="4350" max="4350" width="0" style="1" hidden="1" customWidth="1"/>
    <col min="4351" max="4351" width="14.85546875" style="1" customWidth="1"/>
    <col min="4352" max="4362" width="9.28515625" style="1" customWidth="1"/>
    <col min="4363" max="4363" width="41.28515625" style="1" customWidth="1"/>
    <col min="4364" max="4604" width="9.28515625" style="1"/>
    <col min="4605" max="4605" width="6" style="1" customWidth="1"/>
    <col min="4606" max="4606" width="0" style="1" hidden="1" customWidth="1"/>
    <col min="4607" max="4607" width="14.85546875" style="1" customWidth="1"/>
    <col min="4608" max="4618" width="9.28515625" style="1" customWidth="1"/>
    <col min="4619" max="4619" width="41.28515625" style="1" customWidth="1"/>
    <col min="4620" max="4860" width="9.28515625" style="1"/>
    <col min="4861" max="4861" width="6" style="1" customWidth="1"/>
    <col min="4862" max="4862" width="0" style="1" hidden="1" customWidth="1"/>
    <col min="4863" max="4863" width="14.85546875" style="1" customWidth="1"/>
    <col min="4864" max="4874" width="9.28515625" style="1" customWidth="1"/>
    <col min="4875" max="4875" width="41.28515625" style="1" customWidth="1"/>
    <col min="4876" max="5116" width="9.28515625" style="1"/>
    <col min="5117" max="5117" width="6" style="1" customWidth="1"/>
    <col min="5118" max="5118" width="0" style="1" hidden="1" customWidth="1"/>
    <col min="5119" max="5119" width="14.85546875" style="1" customWidth="1"/>
    <col min="5120" max="5130" width="9.28515625" style="1" customWidth="1"/>
    <col min="5131" max="5131" width="41.28515625" style="1" customWidth="1"/>
    <col min="5132" max="5372" width="9.28515625" style="1"/>
    <col min="5373" max="5373" width="6" style="1" customWidth="1"/>
    <col min="5374" max="5374" width="0" style="1" hidden="1" customWidth="1"/>
    <col min="5375" max="5375" width="14.85546875" style="1" customWidth="1"/>
    <col min="5376" max="5386" width="9.28515625" style="1" customWidth="1"/>
    <col min="5387" max="5387" width="41.28515625" style="1" customWidth="1"/>
    <col min="5388" max="5628" width="9.28515625" style="1"/>
    <col min="5629" max="5629" width="6" style="1" customWidth="1"/>
    <col min="5630" max="5630" width="0" style="1" hidden="1" customWidth="1"/>
    <col min="5631" max="5631" width="14.85546875" style="1" customWidth="1"/>
    <col min="5632" max="5642" width="9.28515625" style="1" customWidth="1"/>
    <col min="5643" max="5643" width="41.28515625" style="1" customWidth="1"/>
    <col min="5644" max="5884" width="9.28515625" style="1"/>
    <col min="5885" max="5885" width="6" style="1" customWidth="1"/>
    <col min="5886" max="5886" width="0" style="1" hidden="1" customWidth="1"/>
    <col min="5887" max="5887" width="14.85546875" style="1" customWidth="1"/>
    <col min="5888" max="5898" width="9.28515625" style="1" customWidth="1"/>
    <col min="5899" max="5899" width="41.28515625" style="1" customWidth="1"/>
    <col min="5900" max="6140" width="9.28515625" style="1"/>
    <col min="6141" max="6141" width="6" style="1" customWidth="1"/>
    <col min="6142" max="6142" width="0" style="1" hidden="1" customWidth="1"/>
    <col min="6143" max="6143" width="14.85546875" style="1" customWidth="1"/>
    <col min="6144" max="6154" width="9.28515625" style="1" customWidth="1"/>
    <col min="6155" max="6155" width="41.28515625" style="1" customWidth="1"/>
    <col min="6156" max="6396" width="9.28515625" style="1"/>
    <col min="6397" max="6397" width="6" style="1" customWidth="1"/>
    <col min="6398" max="6398" width="0" style="1" hidden="1" customWidth="1"/>
    <col min="6399" max="6399" width="14.85546875" style="1" customWidth="1"/>
    <col min="6400" max="6410" width="9.28515625" style="1" customWidth="1"/>
    <col min="6411" max="6411" width="41.28515625" style="1" customWidth="1"/>
    <col min="6412" max="6652" width="9.28515625" style="1"/>
    <col min="6653" max="6653" width="6" style="1" customWidth="1"/>
    <col min="6654" max="6654" width="0" style="1" hidden="1" customWidth="1"/>
    <col min="6655" max="6655" width="14.85546875" style="1" customWidth="1"/>
    <col min="6656" max="6666" width="9.28515625" style="1" customWidth="1"/>
    <col min="6667" max="6667" width="41.28515625" style="1" customWidth="1"/>
    <col min="6668" max="6908" width="9.28515625" style="1"/>
    <col min="6909" max="6909" width="6" style="1" customWidth="1"/>
    <col min="6910" max="6910" width="0" style="1" hidden="1" customWidth="1"/>
    <col min="6911" max="6911" width="14.85546875" style="1" customWidth="1"/>
    <col min="6912" max="6922" width="9.28515625" style="1" customWidth="1"/>
    <col min="6923" max="6923" width="41.28515625" style="1" customWidth="1"/>
    <col min="6924" max="7164" width="9.28515625" style="1"/>
    <col min="7165" max="7165" width="6" style="1" customWidth="1"/>
    <col min="7166" max="7166" width="0" style="1" hidden="1" customWidth="1"/>
    <col min="7167" max="7167" width="14.85546875" style="1" customWidth="1"/>
    <col min="7168" max="7178" width="9.28515625" style="1" customWidth="1"/>
    <col min="7179" max="7179" width="41.28515625" style="1" customWidth="1"/>
    <col min="7180" max="7420" width="9.28515625" style="1"/>
    <col min="7421" max="7421" width="6" style="1" customWidth="1"/>
    <col min="7422" max="7422" width="0" style="1" hidden="1" customWidth="1"/>
    <col min="7423" max="7423" width="14.85546875" style="1" customWidth="1"/>
    <col min="7424" max="7434" width="9.28515625" style="1" customWidth="1"/>
    <col min="7435" max="7435" width="41.28515625" style="1" customWidth="1"/>
    <col min="7436" max="7676" width="9.28515625" style="1"/>
    <col min="7677" max="7677" width="6" style="1" customWidth="1"/>
    <col min="7678" max="7678" width="0" style="1" hidden="1" customWidth="1"/>
    <col min="7679" max="7679" width="14.85546875" style="1" customWidth="1"/>
    <col min="7680" max="7690" width="9.28515625" style="1" customWidth="1"/>
    <col min="7691" max="7691" width="41.28515625" style="1" customWidth="1"/>
    <col min="7692" max="7932" width="9.28515625" style="1"/>
    <col min="7933" max="7933" width="6" style="1" customWidth="1"/>
    <col min="7934" max="7934" width="0" style="1" hidden="1" customWidth="1"/>
    <col min="7935" max="7935" width="14.85546875" style="1" customWidth="1"/>
    <col min="7936" max="7946" width="9.28515625" style="1" customWidth="1"/>
    <col min="7947" max="7947" width="41.28515625" style="1" customWidth="1"/>
    <col min="7948" max="8188" width="9.28515625" style="1"/>
    <col min="8189" max="8189" width="6" style="1" customWidth="1"/>
    <col min="8190" max="8190" width="0" style="1" hidden="1" customWidth="1"/>
    <col min="8191" max="8191" width="14.85546875" style="1" customWidth="1"/>
    <col min="8192" max="8202" width="9.28515625" style="1" customWidth="1"/>
    <col min="8203" max="8203" width="41.28515625" style="1" customWidth="1"/>
    <col min="8204" max="8444" width="9.28515625" style="1"/>
    <col min="8445" max="8445" width="6" style="1" customWidth="1"/>
    <col min="8446" max="8446" width="0" style="1" hidden="1" customWidth="1"/>
    <col min="8447" max="8447" width="14.85546875" style="1" customWidth="1"/>
    <col min="8448" max="8458" width="9.28515625" style="1" customWidth="1"/>
    <col min="8459" max="8459" width="41.28515625" style="1" customWidth="1"/>
    <col min="8460" max="8700" width="9.28515625" style="1"/>
    <col min="8701" max="8701" width="6" style="1" customWidth="1"/>
    <col min="8702" max="8702" width="0" style="1" hidden="1" customWidth="1"/>
    <col min="8703" max="8703" width="14.85546875" style="1" customWidth="1"/>
    <col min="8704" max="8714" width="9.28515625" style="1" customWidth="1"/>
    <col min="8715" max="8715" width="41.28515625" style="1" customWidth="1"/>
    <col min="8716" max="8956" width="9.28515625" style="1"/>
    <col min="8957" max="8957" width="6" style="1" customWidth="1"/>
    <col min="8958" max="8958" width="0" style="1" hidden="1" customWidth="1"/>
    <col min="8959" max="8959" width="14.85546875" style="1" customWidth="1"/>
    <col min="8960" max="8970" width="9.28515625" style="1" customWidth="1"/>
    <col min="8971" max="8971" width="41.28515625" style="1" customWidth="1"/>
    <col min="8972" max="9212" width="9.28515625" style="1"/>
    <col min="9213" max="9213" width="6" style="1" customWidth="1"/>
    <col min="9214" max="9214" width="0" style="1" hidden="1" customWidth="1"/>
    <col min="9215" max="9215" width="14.85546875" style="1" customWidth="1"/>
    <col min="9216" max="9226" width="9.28515625" style="1" customWidth="1"/>
    <col min="9227" max="9227" width="41.28515625" style="1" customWidth="1"/>
    <col min="9228" max="9468" width="9.28515625" style="1"/>
    <col min="9469" max="9469" width="6" style="1" customWidth="1"/>
    <col min="9470" max="9470" width="0" style="1" hidden="1" customWidth="1"/>
    <col min="9471" max="9471" width="14.85546875" style="1" customWidth="1"/>
    <col min="9472" max="9482" width="9.28515625" style="1" customWidth="1"/>
    <col min="9483" max="9483" width="41.28515625" style="1" customWidth="1"/>
    <col min="9484" max="9724" width="9.28515625" style="1"/>
    <col min="9725" max="9725" width="6" style="1" customWidth="1"/>
    <col min="9726" max="9726" width="0" style="1" hidden="1" customWidth="1"/>
    <col min="9727" max="9727" width="14.85546875" style="1" customWidth="1"/>
    <col min="9728" max="9738" width="9.28515625" style="1" customWidth="1"/>
    <col min="9739" max="9739" width="41.28515625" style="1" customWidth="1"/>
    <col min="9740" max="9980" width="9.28515625" style="1"/>
    <col min="9981" max="9981" width="6" style="1" customWidth="1"/>
    <col min="9982" max="9982" width="0" style="1" hidden="1" customWidth="1"/>
    <col min="9983" max="9983" width="14.85546875" style="1" customWidth="1"/>
    <col min="9984" max="9994" width="9.28515625" style="1" customWidth="1"/>
    <col min="9995" max="9995" width="41.28515625" style="1" customWidth="1"/>
    <col min="9996" max="10236" width="9.28515625" style="1"/>
    <col min="10237" max="10237" width="6" style="1" customWidth="1"/>
    <col min="10238" max="10238" width="0" style="1" hidden="1" customWidth="1"/>
    <col min="10239" max="10239" width="14.85546875" style="1" customWidth="1"/>
    <col min="10240" max="10250" width="9.28515625" style="1" customWidth="1"/>
    <col min="10251" max="10251" width="41.28515625" style="1" customWidth="1"/>
    <col min="10252" max="10492" width="9.28515625" style="1"/>
    <col min="10493" max="10493" width="6" style="1" customWidth="1"/>
    <col min="10494" max="10494" width="0" style="1" hidden="1" customWidth="1"/>
    <col min="10495" max="10495" width="14.85546875" style="1" customWidth="1"/>
    <col min="10496" max="10506" width="9.28515625" style="1" customWidth="1"/>
    <col min="10507" max="10507" width="41.28515625" style="1" customWidth="1"/>
    <col min="10508" max="10748" width="9.28515625" style="1"/>
    <col min="10749" max="10749" width="6" style="1" customWidth="1"/>
    <col min="10750" max="10750" width="0" style="1" hidden="1" customWidth="1"/>
    <col min="10751" max="10751" width="14.85546875" style="1" customWidth="1"/>
    <col min="10752" max="10762" width="9.28515625" style="1" customWidth="1"/>
    <col min="10763" max="10763" width="41.28515625" style="1" customWidth="1"/>
    <col min="10764" max="11004" width="9.28515625" style="1"/>
    <col min="11005" max="11005" width="6" style="1" customWidth="1"/>
    <col min="11006" max="11006" width="0" style="1" hidden="1" customWidth="1"/>
    <col min="11007" max="11007" width="14.85546875" style="1" customWidth="1"/>
    <col min="11008" max="11018" width="9.28515625" style="1" customWidth="1"/>
    <col min="11019" max="11019" width="41.28515625" style="1" customWidth="1"/>
    <col min="11020" max="11260" width="9.28515625" style="1"/>
    <col min="11261" max="11261" width="6" style="1" customWidth="1"/>
    <col min="11262" max="11262" width="0" style="1" hidden="1" customWidth="1"/>
    <col min="11263" max="11263" width="14.85546875" style="1" customWidth="1"/>
    <col min="11264" max="11274" width="9.28515625" style="1" customWidth="1"/>
    <col min="11275" max="11275" width="41.28515625" style="1" customWidth="1"/>
    <col min="11276" max="11516" width="9.28515625" style="1"/>
    <col min="11517" max="11517" width="6" style="1" customWidth="1"/>
    <col min="11518" max="11518" width="0" style="1" hidden="1" customWidth="1"/>
    <col min="11519" max="11519" width="14.85546875" style="1" customWidth="1"/>
    <col min="11520" max="11530" width="9.28515625" style="1" customWidth="1"/>
    <col min="11531" max="11531" width="41.28515625" style="1" customWidth="1"/>
    <col min="11532" max="11772" width="9.28515625" style="1"/>
    <col min="11773" max="11773" width="6" style="1" customWidth="1"/>
    <col min="11774" max="11774" width="0" style="1" hidden="1" customWidth="1"/>
    <col min="11775" max="11775" width="14.85546875" style="1" customWidth="1"/>
    <col min="11776" max="11786" width="9.28515625" style="1" customWidth="1"/>
    <col min="11787" max="11787" width="41.28515625" style="1" customWidth="1"/>
    <col min="11788" max="12028" width="9.28515625" style="1"/>
    <col min="12029" max="12029" width="6" style="1" customWidth="1"/>
    <col min="12030" max="12030" width="0" style="1" hidden="1" customWidth="1"/>
    <col min="12031" max="12031" width="14.85546875" style="1" customWidth="1"/>
    <col min="12032" max="12042" width="9.28515625" style="1" customWidth="1"/>
    <col min="12043" max="12043" width="41.28515625" style="1" customWidth="1"/>
    <col min="12044" max="12284" width="9.28515625" style="1"/>
    <col min="12285" max="12285" width="6" style="1" customWidth="1"/>
    <col min="12286" max="12286" width="0" style="1" hidden="1" customWidth="1"/>
    <col min="12287" max="12287" width="14.85546875" style="1" customWidth="1"/>
    <col min="12288" max="12298" width="9.28515625" style="1" customWidth="1"/>
    <col min="12299" max="12299" width="41.28515625" style="1" customWidth="1"/>
    <col min="12300" max="12540" width="9.28515625" style="1"/>
    <col min="12541" max="12541" width="6" style="1" customWidth="1"/>
    <col min="12542" max="12542" width="0" style="1" hidden="1" customWidth="1"/>
    <col min="12543" max="12543" width="14.85546875" style="1" customWidth="1"/>
    <col min="12544" max="12554" width="9.28515625" style="1" customWidth="1"/>
    <col min="12555" max="12555" width="41.28515625" style="1" customWidth="1"/>
    <col min="12556" max="12796" width="9.28515625" style="1"/>
    <col min="12797" max="12797" width="6" style="1" customWidth="1"/>
    <col min="12798" max="12798" width="0" style="1" hidden="1" customWidth="1"/>
    <col min="12799" max="12799" width="14.85546875" style="1" customWidth="1"/>
    <col min="12800" max="12810" width="9.28515625" style="1" customWidth="1"/>
    <col min="12811" max="12811" width="41.28515625" style="1" customWidth="1"/>
    <col min="12812" max="13052" width="9.28515625" style="1"/>
    <col min="13053" max="13053" width="6" style="1" customWidth="1"/>
    <col min="13054" max="13054" width="0" style="1" hidden="1" customWidth="1"/>
    <col min="13055" max="13055" width="14.85546875" style="1" customWidth="1"/>
    <col min="13056" max="13066" width="9.28515625" style="1" customWidth="1"/>
    <col min="13067" max="13067" width="41.28515625" style="1" customWidth="1"/>
    <col min="13068" max="13308" width="9.28515625" style="1"/>
    <col min="13309" max="13309" width="6" style="1" customWidth="1"/>
    <col min="13310" max="13310" width="0" style="1" hidden="1" customWidth="1"/>
    <col min="13311" max="13311" width="14.85546875" style="1" customWidth="1"/>
    <col min="13312" max="13322" width="9.28515625" style="1" customWidth="1"/>
    <col min="13323" max="13323" width="41.28515625" style="1" customWidth="1"/>
    <col min="13324" max="13564" width="9.28515625" style="1"/>
    <col min="13565" max="13565" width="6" style="1" customWidth="1"/>
    <col min="13566" max="13566" width="0" style="1" hidden="1" customWidth="1"/>
    <col min="13567" max="13567" width="14.85546875" style="1" customWidth="1"/>
    <col min="13568" max="13578" width="9.28515625" style="1" customWidth="1"/>
    <col min="13579" max="13579" width="41.28515625" style="1" customWidth="1"/>
    <col min="13580" max="13820" width="9.28515625" style="1"/>
    <col min="13821" max="13821" width="6" style="1" customWidth="1"/>
    <col min="13822" max="13822" width="0" style="1" hidden="1" customWidth="1"/>
    <col min="13823" max="13823" width="14.85546875" style="1" customWidth="1"/>
    <col min="13824" max="13834" width="9.28515625" style="1" customWidth="1"/>
    <col min="13835" max="13835" width="41.28515625" style="1" customWidth="1"/>
    <col min="13836" max="14076" width="9.28515625" style="1"/>
    <col min="14077" max="14077" width="6" style="1" customWidth="1"/>
    <col min="14078" max="14078" width="0" style="1" hidden="1" customWidth="1"/>
    <col min="14079" max="14079" width="14.85546875" style="1" customWidth="1"/>
    <col min="14080" max="14090" width="9.28515625" style="1" customWidth="1"/>
    <col min="14091" max="14091" width="41.28515625" style="1" customWidth="1"/>
    <col min="14092" max="14332" width="9.28515625" style="1"/>
    <col min="14333" max="14333" width="6" style="1" customWidth="1"/>
    <col min="14334" max="14334" width="0" style="1" hidden="1" customWidth="1"/>
    <col min="14335" max="14335" width="14.85546875" style="1" customWidth="1"/>
    <col min="14336" max="14346" width="9.28515625" style="1" customWidth="1"/>
    <col min="14347" max="14347" width="41.28515625" style="1" customWidth="1"/>
    <col min="14348" max="14588" width="9.28515625" style="1"/>
    <col min="14589" max="14589" width="6" style="1" customWidth="1"/>
    <col min="14590" max="14590" width="0" style="1" hidden="1" customWidth="1"/>
    <col min="14591" max="14591" width="14.85546875" style="1" customWidth="1"/>
    <col min="14592" max="14602" width="9.28515625" style="1" customWidth="1"/>
    <col min="14603" max="14603" width="41.28515625" style="1" customWidth="1"/>
    <col min="14604" max="14844" width="9.28515625" style="1"/>
    <col min="14845" max="14845" width="6" style="1" customWidth="1"/>
    <col min="14846" max="14846" width="0" style="1" hidden="1" customWidth="1"/>
    <col min="14847" max="14847" width="14.85546875" style="1" customWidth="1"/>
    <col min="14848" max="14858" width="9.28515625" style="1" customWidth="1"/>
    <col min="14859" max="14859" width="41.28515625" style="1" customWidth="1"/>
    <col min="14860" max="15100" width="9.28515625" style="1"/>
    <col min="15101" max="15101" width="6" style="1" customWidth="1"/>
    <col min="15102" max="15102" width="0" style="1" hidden="1" customWidth="1"/>
    <col min="15103" max="15103" width="14.85546875" style="1" customWidth="1"/>
    <col min="15104" max="15114" width="9.28515625" style="1" customWidth="1"/>
    <col min="15115" max="15115" width="41.28515625" style="1" customWidth="1"/>
    <col min="15116" max="15356" width="9.28515625" style="1"/>
    <col min="15357" max="15357" width="6" style="1" customWidth="1"/>
    <col min="15358" max="15358" width="0" style="1" hidden="1" customWidth="1"/>
    <col min="15359" max="15359" width="14.85546875" style="1" customWidth="1"/>
    <col min="15360" max="15370" width="9.28515625" style="1" customWidth="1"/>
    <col min="15371" max="15371" width="41.28515625" style="1" customWidth="1"/>
    <col min="15372" max="15612" width="9.28515625" style="1"/>
    <col min="15613" max="15613" width="6" style="1" customWidth="1"/>
    <col min="15614" max="15614" width="0" style="1" hidden="1" customWidth="1"/>
    <col min="15615" max="15615" width="14.85546875" style="1" customWidth="1"/>
    <col min="15616" max="15626" width="9.28515625" style="1" customWidth="1"/>
    <col min="15627" max="15627" width="41.28515625" style="1" customWidth="1"/>
    <col min="15628" max="15868" width="9.28515625" style="1"/>
    <col min="15869" max="15869" width="6" style="1" customWidth="1"/>
    <col min="15870" max="15870" width="0" style="1" hidden="1" customWidth="1"/>
    <col min="15871" max="15871" width="14.85546875" style="1" customWidth="1"/>
    <col min="15872" max="15882" width="9.28515625" style="1" customWidth="1"/>
    <col min="15883" max="15883" width="41.28515625" style="1" customWidth="1"/>
    <col min="15884" max="16124" width="9.28515625" style="1"/>
    <col min="16125" max="16125" width="6" style="1" customWidth="1"/>
    <col min="16126" max="16126" width="0" style="1" hidden="1" customWidth="1"/>
    <col min="16127" max="16127" width="14.85546875" style="1" customWidth="1"/>
    <col min="16128" max="16138" width="9.28515625" style="1" customWidth="1"/>
    <col min="16139" max="16139" width="41.28515625" style="1" customWidth="1"/>
    <col min="16140" max="16384" width="9.28515625" style="1"/>
  </cols>
  <sheetData>
    <row r="1" spans="1:18" ht="24.75" customHeight="1" x14ac:dyDescent="0.25">
      <c r="A1" s="3" t="s">
        <v>144</v>
      </c>
      <c r="B1" s="3"/>
      <c r="C1" s="3"/>
      <c r="D1" s="3"/>
      <c r="E1" s="3"/>
      <c r="F1" s="3"/>
      <c r="G1" s="3"/>
      <c r="H1" s="3"/>
      <c r="I1" s="3"/>
      <c r="J1" s="3"/>
      <c r="K1" s="3"/>
      <c r="L1" s="3"/>
      <c r="M1" s="3"/>
      <c r="N1" s="3"/>
      <c r="O1" s="3"/>
      <c r="P1" s="3"/>
    </row>
    <row r="2" spans="1:18" ht="18.75" customHeight="1" x14ac:dyDescent="0.25">
      <c r="C2" s="79"/>
      <c r="F2" s="18"/>
      <c r="G2" s="18"/>
      <c r="I2" s="18"/>
    </row>
    <row r="3" spans="1:18" ht="27" customHeight="1" x14ac:dyDescent="0.25">
      <c r="C3" s="79"/>
      <c r="F3" s="18"/>
      <c r="G3" s="18"/>
      <c r="I3" s="18"/>
      <c r="L3" s="104" t="s">
        <v>98</v>
      </c>
    </row>
    <row r="4" spans="1:18" s="15" customFormat="1" ht="24.75" customHeight="1" x14ac:dyDescent="0.25">
      <c r="A4" s="763" t="s">
        <v>1</v>
      </c>
      <c r="B4" s="763" t="s">
        <v>138</v>
      </c>
      <c r="C4" s="763" t="s">
        <v>3</v>
      </c>
      <c r="D4" s="852" t="s">
        <v>185</v>
      </c>
      <c r="E4" s="853"/>
      <c r="F4" s="853"/>
      <c r="G4" s="853"/>
      <c r="H4" s="853"/>
      <c r="I4" s="853"/>
      <c r="J4" s="853"/>
      <c r="K4" s="852" t="s">
        <v>186</v>
      </c>
      <c r="L4" s="853"/>
      <c r="M4" s="854"/>
      <c r="N4" s="240"/>
      <c r="O4" s="241"/>
      <c r="P4" s="846" t="s">
        <v>6</v>
      </c>
    </row>
    <row r="5" spans="1:18" s="3" customFormat="1" ht="25.15" customHeight="1" x14ac:dyDescent="0.25">
      <c r="A5" s="771"/>
      <c r="B5" s="771"/>
      <c r="C5" s="771"/>
      <c r="D5" s="852" t="s">
        <v>140</v>
      </c>
      <c r="E5" s="853"/>
      <c r="F5" s="853"/>
      <c r="G5" s="853"/>
      <c r="H5" s="853"/>
      <c r="I5" s="853"/>
      <c r="J5" s="853"/>
      <c r="K5" s="852" t="s">
        <v>140</v>
      </c>
      <c r="L5" s="853"/>
      <c r="M5" s="854"/>
      <c r="N5" s="240"/>
      <c r="O5" s="242"/>
      <c r="P5" s="847"/>
      <c r="Q5" s="50"/>
      <c r="R5" s="50"/>
    </row>
    <row r="6" spans="1:18" s="3" customFormat="1" ht="22.5" customHeight="1" x14ac:dyDescent="0.25">
      <c r="A6" s="764"/>
      <c r="B6" s="764"/>
      <c r="C6" s="764"/>
      <c r="D6" s="22">
        <v>2</v>
      </c>
      <c r="E6" s="22">
        <v>3</v>
      </c>
      <c r="F6" s="22">
        <v>4</v>
      </c>
      <c r="G6" s="22">
        <v>6</v>
      </c>
      <c r="H6" s="22">
        <v>7</v>
      </c>
      <c r="I6" s="22">
        <v>9</v>
      </c>
      <c r="J6" s="22">
        <v>12</v>
      </c>
      <c r="K6" s="22">
        <v>1</v>
      </c>
      <c r="L6" s="20">
        <v>3</v>
      </c>
      <c r="M6" s="20">
        <v>6</v>
      </c>
      <c r="N6" s="20">
        <v>9</v>
      </c>
      <c r="O6" s="243">
        <v>12</v>
      </c>
      <c r="P6" s="848"/>
      <c r="Q6" s="50"/>
      <c r="R6" s="50"/>
    </row>
    <row r="7" spans="1:18" ht="19.149999999999999" customHeight="1" x14ac:dyDescent="0.25">
      <c r="A7" s="127" t="s">
        <v>15</v>
      </c>
      <c r="B7" s="127" t="s">
        <v>16</v>
      </c>
      <c r="C7" s="127" t="s">
        <v>16</v>
      </c>
      <c r="D7" s="141" t="s">
        <v>146</v>
      </c>
      <c r="E7" s="141" t="s">
        <v>147</v>
      </c>
      <c r="F7" s="218"/>
      <c r="G7" s="141" t="s">
        <v>148</v>
      </c>
      <c r="H7" s="218"/>
      <c r="I7" s="141" t="s">
        <v>150</v>
      </c>
      <c r="J7" s="141" t="s">
        <v>149</v>
      </c>
      <c r="K7" s="141" t="s">
        <v>151</v>
      </c>
      <c r="L7" s="141" t="s">
        <v>152</v>
      </c>
      <c r="M7" s="141" t="s">
        <v>153</v>
      </c>
      <c r="N7" s="4">
        <v>11</v>
      </c>
      <c r="O7" s="4"/>
      <c r="P7" s="4">
        <v>12</v>
      </c>
      <c r="Q7" s="91"/>
    </row>
    <row r="8" spans="1:18" ht="19.149999999999999" customHeight="1" x14ac:dyDescent="0.25">
      <c r="A8" s="160">
        <v>1</v>
      </c>
      <c r="B8" s="160" t="s">
        <v>17</v>
      </c>
      <c r="C8" s="180" t="s">
        <v>141</v>
      </c>
      <c r="D8" s="222">
        <v>1.8</v>
      </c>
      <c r="E8" s="222">
        <v>1.7</v>
      </c>
      <c r="F8" s="222">
        <v>1.6</v>
      </c>
      <c r="G8" s="222">
        <v>1.4</v>
      </c>
      <c r="H8" s="222">
        <v>1.6</v>
      </c>
      <c r="I8" s="222">
        <v>1.2</v>
      </c>
      <c r="J8" s="222">
        <v>1.7</v>
      </c>
      <c r="K8" s="222">
        <v>1.5</v>
      </c>
      <c r="L8" s="225">
        <v>1.3</v>
      </c>
      <c r="M8" s="221"/>
      <c r="N8" s="221"/>
      <c r="O8" s="221"/>
      <c r="P8" s="221" t="s">
        <v>142</v>
      </c>
      <c r="Q8" s="91"/>
    </row>
    <row r="9" spans="1:18" ht="19.149999999999999" customHeight="1" x14ac:dyDescent="0.25">
      <c r="A9" s="160">
        <v>2</v>
      </c>
      <c r="B9" s="160" t="s">
        <v>19</v>
      </c>
      <c r="C9" s="180" t="s">
        <v>20</v>
      </c>
      <c r="D9" s="222">
        <v>1.9</v>
      </c>
      <c r="E9" s="222">
        <v>1.4</v>
      </c>
      <c r="F9" s="222">
        <v>0.9</v>
      </c>
      <c r="G9" s="222">
        <v>1.5</v>
      </c>
      <c r="H9" s="222">
        <v>1.5</v>
      </c>
      <c r="I9" s="222">
        <v>1.8</v>
      </c>
      <c r="J9" s="222">
        <v>1.9</v>
      </c>
      <c r="K9" s="222">
        <v>1.9</v>
      </c>
      <c r="L9" s="225">
        <v>1.9</v>
      </c>
      <c r="M9" s="225"/>
      <c r="N9" s="225"/>
      <c r="O9" s="225"/>
      <c r="P9" s="221" t="s">
        <v>142</v>
      </c>
      <c r="Q9" s="91"/>
    </row>
    <row r="10" spans="1:18" ht="19.149999999999999" customHeight="1" x14ac:dyDescent="0.25">
      <c r="A10" s="160">
        <v>3</v>
      </c>
      <c r="B10" s="160" t="s">
        <v>21</v>
      </c>
      <c r="C10" s="180" t="s">
        <v>79</v>
      </c>
      <c r="D10" s="222">
        <v>1.1000000000000001</v>
      </c>
      <c r="E10" s="222">
        <v>0.7</v>
      </c>
      <c r="F10" s="222">
        <v>0.5</v>
      </c>
      <c r="G10" s="222">
        <v>0.8</v>
      </c>
      <c r="H10" s="222">
        <v>0.8</v>
      </c>
      <c r="I10" s="222">
        <v>1.2</v>
      </c>
      <c r="J10" s="222">
        <v>1.4</v>
      </c>
      <c r="K10" s="222">
        <v>1</v>
      </c>
      <c r="L10" s="225">
        <v>0.6</v>
      </c>
      <c r="M10" s="225"/>
      <c r="N10" s="225"/>
      <c r="O10" s="225"/>
      <c r="P10" s="221" t="s">
        <v>142</v>
      </c>
      <c r="Q10" s="91"/>
    </row>
    <row r="11" spans="1:18" ht="19.149999999999999" customHeight="1" x14ac:dyDescent="0.25">
      <c r="A11" s="160">
        <v>4</v>
      </c>
      <c r="B11" s="160" t="s">
        <v>23</v>
      </c>
      <c r="C11" s="180" t="s">
        <v>24</v>
      </c>
      <c r="D11" s="222">
        <v>0.3</v>
      </c>
      <c r="E11" s="222">
        <v>0.3</v>
      </c>
      <c r="F11" s="222">
        <v>0</v>
      </c>
      <c r="G11" s="222">
        <v>0.3</v>
      </c>
      <c r="H11" s="222">
        <v>0.3</v>
      </c>
      <c r="I11" s="222">
        <v>0.2</v>
      </c>
      <c r="J11" s="222">
        <v>0.2</v>
      </c>
      <c r="K11" s="222">
        <v>0.9</v>
      </c>
      <c r="L11" s="225">
        <v>0.6</v>
      </c>
      <c r="M11" s="225"/>
      <c r="N11" s="225"/>
      <c r="O11" s="225"/>
      <c r="P11" s="221" t="s">
        <v>142</v>
      </c>
      <c r="Q11" s="91"/>
    </row>
    <row r="12" spans="1:18" ht="19.149999999999999" customHeight="1" x14ac:dyDescent="0.25">
      <c r="A12" s="160">
        <v>5</v>
      </c>
      <c r="B12" s="160" t="s">
        <v>25</v>
      </c>
      <c r="C12" s="180" t="s">
        <v>82</v>
      </c>
      <c r="D12" s="222">
        <v>0.7</v>
      </c>
      <c r="E12" s="222">
        <v>0.7</v>
      </c>
      <c r="F12" s="222">
        <v>0.4</v>
      </c>
      <c r="G12" s="222">
        <v>0.5</v>
      </c>
      <c r="H12" s="222">
        <v>0.5</v>
      </c>
      <c r="I12" s="222">
        <v>0.7</v>
      </c>
      <c r="J12" s="222">
        <v>0.8</v>
      </c>
      <c r="K12" s="222">
        <v>1.1000000000000001</v>
      </c>
      <c r="L12" s="225">
        <v>0.8</v>
      </c>
      <c r="M12" s="225"/>
      <c r="N12" s="225"/>
      <c r="O12" s="225"/>
      <c r="P12" s="221" t="s">
        <v>142</v>
      </c>
      <c r="Q12" s="91"/>
    </row>
    <row r="13" spans="1:18" ht="19.149999999999999" customHeight="1" x14ac:dyDescent="0.25">
      <c r="A13" s="160">
        <v>6</v>
      </c>
      <c r="B13" s="160" t="s">
        <v>31</v>
      </c>
      <c r="C13" s="180" t="s">
        <v>32</v>
      </c>
      <c r="D13" s="222">
        <v>4.5</v>
      </c>
      <c r="E13" s="222">
        <v>4.5</v>
      </c>
      <c r="F13" s="222">
        <v>3.5</v>
      </c>
      <c r="G13" s="222">
        <v>4</v>
      </c>
      <c r="H13" s="222">
        <v>4.5999999999999996</v>
      </c>
      <c r="I13" s="222">
        <v>4.8</v>
      </c>
      <c r="J13" s="222">
        <v>4.8</v>
      </c>
      <c r="K13" s="222">
        <v>4.5999999999999996</v>
      </c>
      <c r="L13" s="225">
        <v>4.5999999999999996</v>
      </c>
      <c r="M13" s="225"/>
      <c r="N13" s="225"/>
      <c r="O13" s="225"/>
      <c r="P13" s="221" t="s">
        <v>143</v>
      </c>
      <c r="Q13" s="91"/>
    </row>
    <row r="14" spans="1:18" ht="19.149999999999999" customHeight="1" x14ac:dyDescent="0.25">
      <c r="A14" s="160">
        <v>7</v>
      </c>
      <c r="B14" s="160" t="s">
        <v>33</v>
      </c>
      <c r="C14" s="180" t="s">
        <v>84</v>
      </c>
      <c r="D14" s="222">
        <v>6.5</v>
      </c>
      <c r="E14" s="222">
        <v>6.5</v>
      </c>
      <c r="F14" s="222">
        <v>0.6</v>
      </c>
      <c r="G14" s="222">
        <v>6.4</v>
      </c>
      <c r="H14" s="222">
        <v>6.4</v>
      </c>
      <c r="I14" s="222">
        <v>6.3</v>
      </c>
      <c r="J14" s="222">
        <v>6.5</v>
      </c>
      <c r="K14" s="222">
        <v>6.4</v>
      </c>
      <c r="L14" s="225">
        <v>6.6</v>
      </c>
      <c r="M14" s="225"/>
      <c r="N14" s="225"/>
      <c r="O14" s="225"/>
      <c r="P14" s="221" t="s">
        <v>143</v>
      </c>
      <c r="Q14" s="91"/>
    </row>
    <row r="15" spans="1:18" ht="19.149999999999999" customHeight="1" x14ac:dyDescent="0.25">
      <c r="A15" s="160">
        <v>8</v>
      </c>
      <c r="B15" s="160" t="s">
        <v>35</v>
      </c>
      <c r="C15" s="180" t="s">
        <v>36</v>
      </c>
      <c r="D15" s="222">
        <v>1.1000000000000001</v>
      </c>
      <c r="E15" s="222">
        <v>1.2</v>
      </c>
      <c r="F15" s="222">
        <v>0.6</v>
      </c>
      <c r="G15" s="222">
        <v>0.9</v>
      </c>
      <c r="H15" s="222">
        <v>0.9</v>
      </c>
      <c r="I15" s="222">
        <v>1</v>
      </c>
      <c r="J15" s="222">
        <v>1.1000000000000001</v>
      </c>
      <c r="K15" s="222">
        <v>0.9</v>
      </c>
      <c r="L15" s="225">
        <v>0.7</v>
      </c>
      <c r="M15" s="225"/>
      <c r="N15" s="225"/>
      <c r="O15" s="225"/>
      <c r="P15" s="221" t="s">
        <v>143</v>
      </c>
      <c r="Q15" s="91"/>
    </row>
    <row r="16" spans="1:18" ht="19.149999999999999" customHeight="1" x14ac:dyDescent="0.25">
      <c r="A16" s="160">
        <v>9</v>
      </c>
      <c r="B16" s="160" t="s">
        <v>37</v>
      </c>
      <c r="C16" s="180" t="s">
        <v>86</v>
      </c>
      <c r="D16" s="222">
        <v>1.6</v>
      </c>
      <c r="E16" s="222">
        <v>1.6</v>
      </c>
      <c r="F16" s="222">
        <v>1.8</v>
      </c>
      <c r="G16" s="222">
        <v>0.8</v>
      </c>
      <c r="H16" s="222">
        <v>0.8</v>
      </c>
      <c r="I16" s="222">
        <v>1</v>
      </c>
      <c r="J16" s="222">
        <v>1</v>
      </c>
      <c r="K16" s="222">
        <v>2.1</v>
      </c>
      <c r="L16" s="225">
        <v>2</v>
      </c>
      <c r="M16" s="225"/>
      <c r="N16" s="225"/>
      <c r="O16" s="225"/>
      <c r="P16" s="221" t="s">
        <v>143</v>
      </c>
      <c r="Q16" s="91"/>
    </row>
    <row r="17" spans="1:17" ht="19.149999999999999" customHeight="1" x14ac:dyDescent="0.25">
      <c r="A17" s="160">
        <v>10</v>
      </c>
      <c r="B17" s="160" t="s">
        <v>39</v>
      </c>
      <c r="C17" s="180" t="s">
        <v>40</v>
      </c>
      <c r="D17" s="222">
        <v>1.8</v>
      </c>
      <c r="E17" s="222">
        <v>1.9</v>
      </c>
      <c r="F17" s="222">
        <v>1.8</v>
      </c>
      <c r="G17" s="222">
        <v>1.7</v>
      </c>
      <c r="H17" s="222">
        <v>1.7</v>
      </c>
      <c r="I17" s="222">
        <v>1.7</v>
      </c>
      <c r="J17" s="222">
        <v>1.8</v>
      </c>
      <c r="K17" s="222">
        <v>2.1</v>
      </c>
      <c r="L17" s="225">
        <v>2.2000000000000002</v>
      </c>
      <c r="M17" s="225"/>
      <c r="N17" s="225"/>
      <c r="O17" s="225"/>
      <c r="P17" s="221" t="s">
        <v>143</v>
      </c>
      <c r="Q17" s="91"/>
    </row>
    <row r="18" spans="1:17" ht="19.149999999999999" customHeight="1" x14ac:dyDescent="0.25">
      <c r="A18" s="175">
        <v>11</v>
      </c>
      <c r="B18" s="175" t="s">
        <v>43</v>
      </c>
      <c r="C18" s="188" t="s">
        <v>89</v>
      </c>
      <c r="D18" s="230">
        <v>2.9</v>
      </c>
      <c r="E18" s="229">
        <v>2.8</v>
      </c>
      <c r="F18" s="229">
        <v>2.7</v>
      </c>
      <c r="G18" s="229">
        <v>2.1</v>
      </c>
      <c r="H18" s="229">
        <v>2.1</v>
      </c>
      <c r="I18" s="230">
        <v>2.1</v>
      </c>
      <c r="J18" s="230">
        <v>2.1</v>
      </c>
      <c r="K18" s="230">
        <v>1.8</v>
      </c>
      <c r="L18" s="228">
        <v>1.8</v>
      </c>
      <c r="M18" s="228"/>
      <c r="N18" s="228"/>
      <c r="O18" s="228"/>
      <c r="P18" s="233" t="s">
        <v>143</v>
      </c>
      <c r="Q18" s="91"/>
    </row>
    <row r="19" spans="1:17" ht="19.149999999999999" hidden="1" customHeight="1" x14ac:dyDescent="0.25">
      <c r="A19" s="160"/>
      <c r="B19" s="160"/>
      <c r="C19" s="180"/>
      <c r="D19" s="222"/>
      <c r="E19" s="222"/>
      <c r="F19" s="222"/>
      <c r="G19" s="222"/>
      <c r="H19" s="222"/>
      <c r="I19" s="222"/>
      <c r="J19" s="222"/>
      <c r="K19" s="222"/>
      <c r="L19" s="222"/>
      <c r="M19" s="222"/>
      <c r="N19" s="222"/>
      <c r="O19" s="222"/>
      <c r="P19" s="225"/>
      <c r="Q19" s="91"/>
    </row>
    <row r="20" spans="1:17" ht="19.149999999999999" hidden="1" customHeight="1" x14ac:dyDescent="0.25">
      <c r="A20" s="160"/>
      <c r="B20" s="160"/>
      <c r="C20" s="180"/>
      <c r="D20" s="222"/>
      <c r="E20" s="222"/>
      <c r="F20" s="222"/>
      <c r="G20" s="222"/>
      <c r="H20" s="222"/>
      <c r="I20" s="222"/>
      <c r="J20" s="222"/>
      <c r="K20" s="222"/>
      <c r="L20" s="222"/>
      <c r="M20" s="222"/>
      <c r="N20" s="222"/>
      <c r="O20" s="222"/>
      <c r="P20" s="225"/>
      <c r="Q20" s="91"/>
    </row>
    <row r="21" spans="1:17" ht="19.149999999999999" hidden="1" customHeight="1" x14ac:dyDescent="0.25">
      <c r="A21" s="160"/>
      <c r="B21" s="160"/>
      <c r="C21" s="180"/>
      <c r="D21" s="222"/>
      <c r="E21" s="222"/>
      <c r="F21" s="222"/>
      <c r="G21" s="222"/>
      <c r="H21" s="222"/>
      <c r="I21" s="222"/>
      <c r="J21" s="222"/>
      <c r="K21" s="222"/>
      <c r="L21" s="222"/>
      <c r="M21" s="222"/>
      <c r="N21" s="222"/>
      <c r="O21" s="222"/>
      <c r="P21" s="225"/>
      <c r="Q21" s="91"/>
    </row>
    <row r="22" spans="1:17" ht="19.149999999999999" hidden="1" customHeight="1" x14ac:dyDescent="0.25">
      <c r="A22" s="160"/>
      <c r="B22" s="160"/>
      <c r="C22" s="180"/>
      <c r="D22" s="222"/>
      <c r="E22" s="222"/>
      <c r="F22" s="222"/>
      <c r="G22" s="222"/>
      <c r="H22" s="222"/>
      <c r="I22" s="222"/>
      <c r="J22" s="222"/>
      <c r="K22" s="222"/>
      <c r="L22" s="222"/>
      <c r="M22" s="222"/>
      <c r="N22" s="222"/>
      <c r="O22" s="222"/>
      <c r="P22" s="225"/>
      <c r="Q22" s="91"/>
    </row>
    <row r="23" spans="1:17" ht="19.149999999999999" hidden="1" customHeight="1" x14ac:dyDescent="0.25">
      <c r="A23" s="160"/>
      <c r="B23" s="160"/>
      <c r="C23" s="180"/>
      <c r="D23" s="222"/>
      <c r="E23" s="222"/>
      <c r="F23" s="222"/>
      <c r="G23" s="222"/>
      <c r="H23" s="222"/>
      <c r="I23" s="222"/>
      <c r="J23" s="222"/>
      <c r="K23" s="222"/>
      <c r="L23" s="222"/>
      <c r="M23" s="222"/>
      <c r="N23" s="222"/>
      <c r="O23" s="222"/>
      <c r="P23" s="225"/>
      <c r="Q23" s="91"/>
    </row>
    <row r="24" spans="1:17" ht="19.149999999999999" hidden="1" customHeight="1" x14ac:dyDescent="0.25">
      <c r="A24" s="160"/>
      <c r="B24" s="160"/>
      <c r="C24" s="180"/>
      <c r="D24" s="222"/>
      <c r="E24" s="222"/>
      <c r="F24" s="222"/>
      <c r="G24" s="222"/>
      <c r="H24" s="222"/>
      <c r="I24" s="222"/>
      <c r="J24" s="222"/>
      <c r="K24" s="222"/>
      <c r="L24" s="222"/>
      <c r="M24" s="222"/>
      <c r="N24" s="222"/>
      <c r="O24" s="222"/>
      <c r="P24" s="225"/>
      <c r="Q24" s="91"/>
    </row>
    <row r="25" spans="1:17" ht="19.149999999999999" hidden="1" customHeight="1" x14ac:dyDescent="0.25">
      <c r="A25" s="160"/>
      <c r="B25" s="160"/>
      <c r="C25" s="180"/>
      <c r="D25" s="222"/>
      <c r="E25" s="222"/>
      <c r="F25" s="222"/>
      <c r="G25" s="222"/>
      <c r="H25" s="222"/>
      <c r="I25" s="222"/>
      <c r="J25" s="222"/>
      <c r="K25" s="222"/>
      <c r="L25" s="222"/>
      <c r="M25" s="222"/>
      <c r="N25" s="222"/>
      <c r="O25" s="222"/>
      <c r="P25" s="225"/>
      <c r="Q25" s="91"/>
    </row>
    <row r="26" spans="1:17" ht="19.149999999999999" hidden="1" customHeight="1" x14ac:dyDescent="0.25">
      <c r="A26" s="160"/>
      <c r="B26" s="160"/>
      <c r="C26" s="180"/>
      <c r="D26" s="222"/>
      <c r="E26" s="222"/>
      <c r="F26" s="222"/>
      <c r="G26" s="222"/>
      <c r="H26" s="222"/>
      <c r="I26" s="222"/>
      <c r="J26" s="222"/>
      <c r="K26" s="222"/>
      <c r="L26" s="222"/>
      <c r="M26" s="222"/>
      <c r="N26" s="222"/>
      <c r="O26" s="222"/>
      <c r="P26" s="225"/>
      <c r="Q26" s="91"/>
    </row>
    <row r="27" spans="1:17" ht="19.149999999999999" hidden="1" customHeight="1" x14ac:dyDescent="0.25">
      <c r="A27" s="160"/>
      <c r="B27" s="160"/>
      <c r="C27" s="180"/>
      <c r="D27" s="222"/>
      <c r="E27" s="222"/>
      <c r="F27" s="222"/>
      <c r="G27" s="222"/>
      <c r="H27" s="222"/>
      <c r="I27" s="222"/>
      <c r="J27" s="222"/>
      <c r="K27" s="222"/>
      <c r="L27" s="222"/>
      <c r="M27" s="222"/>
      <c r="N27" s="222"/>
      <c r="O27" s="222"/>
      <c r="P27" s="225"/>
      <c r="Q27" s="91"/>
    </row>
    <row r="28" spans="1:17" ht="19.149999999999999" hidden="1" customHeight="1" x14ac:dyDescent="0.25">
      <c r="A28" s="160"/>
      <c r="B28" s="160"/>
      <c r="C28" s="180"/>
      <c r="D28" s="222"/>
      <c r="E28" s="222"/>
      <c r="F28" s="222"/>
      <c r="G28" s="222"/>
      <c r="H28" s="222"/>
      <c r="I28" s="222"/>
      <c r="J28" s="222"/>
      <c r="K28" s="222"/>
      <c r="L28" s="222"/>
      <c r="M28" s="222"/>
      <c r="N28" s="222"/>
      <c r="O28" s="222"/>
      <c r="P28" s="225"/>
      <c r="Q28" s="91"/>
    </row>
    <row r="29" spans="1:17" ht="19.149999999999999" hidden="1" customHeight="1" x14ac:dyDescent="0.25">
      <c r="A29" s="160"/>
      <c r="B29" s="160"/>
      <c r="C29" s="180"/>
      <c r="D29" s="222"/>
      <c r="E29" s="222"/>
      <c r="F29" s="222"/>
      <c r="G29" s="222"/>
      <c r="H29" s="222"/>
      <c r="I29" s="222"/>
      <c r="J29" s="222"/>
      <c r="K29" s="222"/>
      <c r="L29" s="222"/>
      <c r="M29" s="222"/>
      <c r="N29" s="222"/>
      <c r="O29" s="222"/>
      <c r="P29" s="225"/>
      <c r="Q29" s="91"/>
    </row>
    <row r="30" spans="1:17" ht="19.149999999999999" hidden="1" customHeight="1" x14ac:dyDescent="0.25">
      <c r="A30" s="160"/>
      <c r="B30" s="160"/>
      <c r="C30" s="180"/>
      <c r="D30" s="222"/>
      <c r="E30" s="222"/>
      <c r="F30" s="222"/>
      <c r="G30" s="222"/>
      <c r="H30" s="222"/>
      <c r="I30" s="222"/>
      <c r="J30" s="222"/>
      <c r="K30" s="222"/>
      <c r="L30" s="222"/>
      <c r="M30" s="222"/>
      <c r="N30" s="222"/>
      <c r="O30" s="222"/>
      <c r="P30" s="225"/>
      <c r="Q30" s="91"/>
    </row>
    <row r="31" spans="1:17" ht="19.149999999999999" hidden="1" customHeight="1" x14ac:dyDescent="0.25">
      <c r="A31" s="160"/>
      <c r="B31" s="160"/>
      <c r="C31" s="180"/>
      <c r="D31" s="222"/>
      <c r="E31" s="222"/>
      <c r="F31" s="222"/>
      <c r="G31" s="222"/>
      <c r="H31" s="222"/>
      <c r="I31" s="222"/>
      <c r="J31" s="222"/>
      <c r="K31" s="222"/>
      <c r="L31" s="222"/>
      <c r="M31" s="222"/>
      <c r="N31" s="222"/>
      <c r="O31" s="222"/>
      <c r="P31" s="225"/>
      <c r="Q31" s="91"/>
    </row>
    <row r="32" spans="1:17" ht="19.149999999999999" hidden="1" customHeight="1" x14ac:dyDescent="0.25">
      <c r="A32" s="160"/>
      <c r="B32" s="160"/>
      <c r="C32" s="180"/>
      <c r="D32" s="222"/>
      <c r="E32" s="222"/>
      <c r="F32" s="222"/>
      <c r="G32" s="222"/>
      <c r="H32" s="222"/>
      <c r="I32" s="222"/>
      <c r="J32" s="222"/>
      <c r="K32" s="222"/>
      <c r="L32" s="222"/>
      <c r="M32" s="222"/>
      <c r="N32" s="222"/>
      <c r="O32" s="222"/>
      <c r="P32" s="225"/>
      <c r="Q32" s="91"/>
    </row>
    <row r="33" spans="1:17" ht="19.149999999999999" hidden="1" customHeight="1" x14ac:dyDescent="0.25">
      <c r="A33" s="160"/>
      <c r="B33" s="160"/>
      <c r="C33" s="180"/>
      <c r="D33" s="222"/>
      <c r="E33" s="222"/>
      <c r="F33" s="222"/>
      <c r="G33" s="222"/>
      <c r="H33" s="222"/>
      <c r="I33" s="222"/>
      <c r="J33" s="222"/>
      <c r="K33" s="222"/>
      <c r="L33" s="222"/>
      <c r="M33" s="222"/>
      <c r="N33" s="222"/>
      <c r="O33" s="222"/>
      <c r="P33" s="225"/>
      <c r="Q33" s="91"/>
    </row>
    <row r="34" spans="1:17" ht="19.149999999999999" hidden="1" customHeight="1" x14ac:dyDescent="0.25">
      <c r="A34" s="160"/>
      <c r="B34" s="160"/>
      <c r="C34" s="180"/>
      <c r="D34" s="222"/>
      <c r="E34" s="222"/>
      <c r="F34" s="222"/>
      <c r="G34" s="222"/>
      <c r="H34" s="222"/>
      <c r="I34" s="222"/>
      <c r="J34" s="222"/>
      <c r="K34" s="222"/>
      <c r="L34" s="222"/>
      <c r="M34" s="222"/>
      <c r="N34" s="222"/>
      <c r="O34" s="222"/>
      <c r="P34" s="225"/>
      <c r="Q34" s="91"/>
    </row>
    <row r="35" spans="1:17" ht="19.149999999999999" hidden="1" customHeight="1" x14ac:dyDescent="0.25">
      <c r="A35" s="160"/>
      <c r="B35" s="160"/>
      <c r="C35" s="180"/>
      <c r="D35" s="222"/>
      <c r="E35" s="222"/>
      <c r="F35" s="222"/>
      <c r="G35" s="222"/>
      <c r="H35" s="222"/>
      <c r="I35" s="222"/>
      <c r="J35" s="222"/>
      <c r="K35" s="222"/>
      <c r="L35" s="222"/>
      <c r="M35" s="222"/>
      <c r="N35" s="222"/>
      <c r="O35" s="222"/>
      <c r="P35" s="225"/>
      <c r="Q35" s="91"/>
    </row>
    <row r="36" spans="1:17" ht="19.149999999999999" hidden="1" customHeight="1" x14ac:dyDescent="0.25">
      <c r="A36" s="160"/>
      <c r="B36" s="160"/>
      <c r="C36" s="180"/>
      <c r="D36" s="222"/>
      <c r="E36" s="222"/>
      <c r="F36" s="222"/>
      <c r="G36" s="222"/>
      <c r="H36" s="222"/>
      <c r="I36" s="222"/>
      <c r="J36" s="222"/>
      <c r="K36" s="222"/>
      <c r="L36" s="222"/>
      <c r="M36" s="222"/>
      <c r="N36" s="222"/>
      <c r="O36" s="222"/>
      <c r="P36" s="225"/>
      <c r="Q36" s="91"/>
    </row>
    <row r="37" spans="1:17" ht="19.149999999999999" hidden="1" customHeight="1" x14ac:dyDescent="0.25">
      <c r="A37" s="160"/>
      <c r="B37" s="160"/>
      <c r="C37" s="180"/>
      <c r="D37" s="222"/>
      <c r="E37" s="222"/>
      <c r="F37" s="222"/>
      <c r="G37" s="222"/>
      <c r="H37" s="222"/>
      <c r="I37" s="222"/>
      <c r="J37" s="222"/>
      <c r="K37" s="222"/>
      <c r="L37" s="222"/>
      <c r="M37" s="222"/>
      <c r="N37" s="222"/>
      <c r="O37" s="222"/>
      <c r="P37" s="225"/>
      <c r="Q37" s="91"/>
    </row>
    <row r="38" spans="1:17" ht="19.149999999999999" hidden="1" customHeight="1" x14ac:dyDescent="0.25">
      <c r="A38" s="160"/>
      <c r="B38" s="160"/>
      <c r="C38" s="180"/>
      <c r="D38" s="222"/>
      <c r="E38" s="222"/>
      <c r="F38" s="222"/>
      <c r="G38" s="222"/>
      <c r="H38" s="222"/>
      <c r="I38" s="222"/>
      <c r="J38" s="222"/>
      <c r="K38" s="222"/>
      <c r="L38" s="222"/>
      <c r="M38" s="222"/>
      <c r="N38" s="222"/>
      <c r="O38" s="222"/>
      <c r="P38" s="225"/>
      <c r="Q38" s="91"/>
    </row>
    <row r="39" spans="1:17" ht="19.149999999999999" hidden="1" customHeight="1" x14ac:dyDescent="0.25">
      <c r="A39" s="160"/>
      <c r="B39" s="160"/>
      <c r="C39" s="180"/>
      <c r="D39" s="222"/>
      <c r="E39" s="222"/>
      <c r="F39" s="222"/>
      <c r="G39" s="222"/>
      <c r="H39" s="222"/>
      <c r="I39" s="222"/>
      <c r="J39" s="222"/>
      <c r="K39" s="222"/>
      <c r="L39" s="222"/>
      <c r="M39" s="222"/>
      <c r="N39" s="222"/>
      <c r="O39" s="222"/>
      <c r="P39" s="225"/>
      <c r="Q39" s="91"/>
    </row>
    <row r="40" spans="1:17" ht="19.149999999999999" hidden="1" customHeight="1" x14ac:dyDescent="0.25">
      <c r="A40" s="160"/>
      <c r="B40" s="160"/>
      <c r="C40" s="180"/>
      <c r="D40" s="222"/>
      <c r="E40" s="222"/>
      <c r="F40" s="222"/>
      <c r="G40" s="222"/>
      <c r="H40" s="222"/>
      <c r="I40" s="222"/>
      <c r="J40" s="222"/>
      <c r="K40" s="222"/>
      <c r="L40" s="222"/>
      <c r="M40" s="222"/>
      <c r="N40" s="222"/>
      <c r="O40" s="222"/>
      <c r="P40" s="225"/>
      <c r="Q40" s="91"/>
    </row>
    <row r="41" spans="1:17" ht="19.149999999999999" hidden="1" customHeight="1" x14ac:dyDescent="0.25">
      <c r="A41" s="160"/>
      <c r="B41" s="160"/>
      <c r="C41" s="180"/>
      <c r="D41" s="222"/>
      <c r="E41" s="222"/>
      <c r="F41" s="222"/>
      <c r="G41" s="222"/>
      <c r="H41" s="222"/>
      <c r="I41" s="222"/>
      <c r="J41" s="222"/>
      <c r="K41" s="222"/>
      <c r="L41" s="222"/>
      <c r="M41" s="222"/>
      <c r="N41" s="222"/>
      <c r="O41" s="222"/>
      <c r="P41" s="225"/>
      <c r="Q41" s="91"/>
    </row>
    <row r="42" spans="1:17" ht="19.149999999999999" hidden="1" customHeight="1" x14ac:dyDescent="0.25">
      <c r="A42" s="160"/>
      <c r="B42" s="160"/>
      <c r="C42" s="180"/>
      <c r="D42" s="222"/>
      <c r="E42" s="222"/>
      <c r="F42" s="222"/>
      <c r="G42" s="222"/>
      <c r="H42" s="222"/>
      <c r="I42" s="222"/>
      <c r="J42" s="222"/>
      <c r="K42" s="222"/>
      <c r="L42" s="222"/>
      <c r="M42" s="222"/>
      <c r="N42" s="222"/>
      <c r="O42" s="222"/>
      <c r="P42" s="225"/>
      <c r="Q42" s="91"/>
    </row>
    <row r="43" spans="1:17" ht="19.149999999999999" hidden="1" customHeight="1" x14ac:dyDescent="0.25">
      <c r="A43" s="160"/>
      <c r="B43" s="160"/>
      <c r="C43" s="180"/>
      <c r="D43" s="222"/>
      <c r="E43" s="222"/>
      <c r="F43" s="222"/>
      <c r="G43" s="222"/>
      <c r="H43" s="222"/>
      <c r="I43" s="222"/>
      <c r="J43" s="222"/>
      <c r="K43" s="222"/>
      <c r="L43" s="222"/>
      <c r="M43" s="222"/>
      <c r="N43" s="222"/>
      <c r="O43" s="222"/>
      <c r="P43" s="225"/>
      <c r="Q43" s="91"/>
    </row>
    <row r="44" spans="1:17" ht="19.149999999999999" hidden="1" customHeight="1" x14ac:dyDescent="0.25">
      <c r="A44" s="160"/>
      <c r="B44" s="160"/>
      <c r="C44" s="180"/>
      <c r="D44" s="222"/>
      <c r="E44" s="222"/>
      <c r="F44" s="222"/>
      <c r="G44" s="222"/>
      <c r="H44" s="222"/>
      <c r="I44" s="222"/>
      <c r="J44" s="222"/>
      <c r="K44" s="222"/>
      <c r="L44" s="222"/>
      <c r="M44" s="222"/>
      <c r="N44" s="222"/>
      <c r="O44" s="222"/>
      <c r="P44" s="225"/>
      <c r="Q44" s="91"/>
    </row>
    <row r="45" spans="1:17" ht="19.149999999999999" hidden="1" customHeight="1" x14ac:dyDescent="0.25">
      <c r="A45" s="160"/>
      <c r="B45" s="160"/>
      <c r="C45" s="180"/>
      <c r="D45" s="222"/>
      <c r="E45" s="222"/>
      <c r="F45" s="222"/>
      <c r="G45" s="222"/>
      <c r="H45" s="222"/>
      <c r="I45" s="222"/>
      <c r="J45" s="222"/>
      <c r="K45" s="222"/>
      <c r="L45" s="222"/>
      <c r="M45" s="222"/>
      <c r="N45" s="222"/>
      <c r="O45" s="222"/>
      <c r="P45" s="225"/>
      <c r="Q45" s="91"/>
    </row>
    <row r="46" spans="1:17" ht="19.149999999999999" hidden="1" customHeight="1" x14ac:dyDescent="0.25">
      <c r="A46" s="171"/>
      <c r="B46" s="171"/>
      <c r="C46" s="182"/>
      <c r="D46" s="223"/>
      <c r="E46" s="223"/>
      <c r="F46" s="223"/>
      <c r="G46" s="223"/>
      <c r="H46" s="223"/>
      <c r="I46" s="223"/>
      <c r="J46" s="223"/>
      <c r="K46" s="223"/>
      <c r="L46" s="223"/>
      <c r="M46" s="223"/>
      <c r="N46" s="223"/>
      <c r="O46" s="223"/>
      <c r="P46" s="224"/>
      <c r="Q46" s="91"/>
    </row>
    <row r="47" spans="1:17" ht="19.149999999999999" hidden="1" customHeight="1" x14ac:dyDescent="0.25">
      <c r="A47" s="160"/>
      <c r="B47" s="160"/>
      <c r="C47" s="182"/>
      <c r="D47" s="223"/>
      <c r="E47" s="223"/>
      <c r="F47" s="223"/>
      <c r="G47" s="223"/>
      <c r="H47" s="223"/>
      <c r="I47" s="223"/>
      <c r="J47" s="223"/>
      <c r="K47" s="223"/>
      <c r="L47" s="223"/>
      <c r="M47" s="223"/>
      <c r="N47" s="223"/>
      <c r="O47" s="223"/>
      <c r="P47" s="224"/>
      <c r="Q47" s="91"/>
    </row>
    <row r="48" spans="1:17" ht="19.149999999999999" hidden="1" customHeight="1" x14ac:dyDescent="0.25">
      <c r="A48" s="171"/>
      <c r="B48" s="171"/>
      <c r="C48" s="182"/>
      <c r="D48" s="223"/>
      <c r="E48" s="223"/>
      <c r="F48" s="223"/>
      <c r="G48" s="223"/>
      <c r="H48" s="223"/>
      <c r="I48" s="223"/>
      <c r="J48" s="223"/>
      <c r="K48" s="223"/>
      <c r="L48" s="223"/>
      <c r="M48" s="223"/>
      <c r="N48" s="223"/>
      <c r="O48" s="223"/>
      <c r="P48" s="224"/>
      <c r="Q48" s="91"/>
    </row>
    <row r="49" spans="1:17" ht="19.149999999999999" hidden="1" customHeight="1" x14ac:dyDescent="0.25">
      <c r="A49" s="160"/>
      <c r="B49" s="160"/>
      <c r="C49" s="182"/>
      <c r="D49" s="223"/>
      <c r="E49" s="223"/>
      <c r="F49" s="223"/>
      <c r="G49" s="223"/>
      <c r="H49" s="223"/>
      <c r="I49" s="223"/>
      <c r="J49" s="223"/>
      <c r="K49" s="223"/>
      <c r="L49" s="223"/>
      <c r="M49" s="223"/>
      <c r="N49" s="223"/>
      <c r="O49" s="223"/>
      <c r="P49" s="224"/>
      <c r="Q49" s="91"/>
    </row>
    <row r="50" spans="1:17" ht="19.149999999999999" hidden="1" customHeight="1" x14ac:dyDescent="0.25">
      <c r="A50" s="171"/>
      <c r="B50" s="171"/>
      <c r="C50" s="182"/>
      <c r="D50" s="223"/>
      <c r="E50" s="223"/>
      <c r="F50" s="223"/>
      <c r="G50" s="223"/>
      <c r="H50" s="223"/>
      <c r="I50" s="223"/>
      <c r="J50" s="223"/>
      <c r="K50" s="223"/>
      <c r="L50" s="223"/>
      <c r="M50" s="223"/>
      <c r="N50" s="223"/>
      <c r="O50" s="223"/>
      <c r="P50" s="224"/>
      <c r="Q50" s="91"/>
    </row>
    <row r="51" spans="1:17" ht="19.149999999999999" hidden="1" customHeight="1" x14ac:dyDescent="0.25">
      <c r="A51" s="160"/>
      <c r="B51" s="160"/>
      <c r="C51" s="182"/>
      <c r="D51" s="223"/>
      <c r="E51" s="223"/>
      <c r="F51" s="223"/>
      <c r="G51" s="223"/>
      <c r="H51" s="223"/>
      <c r="I51" s="223"/>
      <c r="J51" s="223"/>
      <c r="K51" s="223"/>
      <c r="L51" s="223"/>
      <c r="M51" s="223"/>
      <c r="N51" s="223"/>
      <c r="O51" s="223"/>
      <c r="P51" s="224"/>
      <c r="Q51" s="91"/>
    </row>
    <row r="52" spans="1:17" ht="19.149999999999999" hidden="1" customHeight="1" x14ac:dyDescent="0.25">
      <c r="A52" s="160"/>
      <c r="B52" s="160"/>
      <c r="C52" s="182"/>
      <c r="D52" s="223"/>
      <c r="E52" s="223"/>
      <c r="F52" s="223"/>
      <c r="G52" s="223"/>
      <c r="H52" s="223"/>
      <c r="I52" s="223"/>
      <c r="J52" s="223"/>
      <c r="K52" s="223"/>
      <c r="L52" s="223"/>
      <c r="M52" s="223"/>
      <c r="N52" s="223"/>
      <c r="O52" s="223"/>
      <c r="P52" s="224"/>
      <c r="Q52" s="91"/>
    </row>
    <row r="53" spans="1:17" ht="19.149999999999999" hidden="1" customHeight="1" x14ac:dyDescent="0.25">
      <c r="A53" s="160"/>
      <c r="B53" s="160"/>
      <c r="C53" s="182"/>
      <c r="D53" s="223"/>
      <c r="E53" s="223"/>
      <c r="F53" s="223"/>
      <c r="G53" s="223"/>
      <c r="H53" s="223"/>
      <c r="I53" s="223"/>
      <c r="J53" s="223"/>
      <c r="K53" s="223"/>
      <c r="L53" s="223"/>
      <c r="M53" s="223"/>
      <c r="N53" s="223"/>
      <c r="O53" s="223"/>
      <c r="P53" s="224"/>
      <c r="Q53" s="91"/>
    </row>
    <row r="54" spans="1:17" ht="19.149999999999999" hidden="1" customHeight="1" x14ac:dyDescent="0.25">
      <c r="A54" s="171"/>
      <c r="B54" s="171"/>
      <c r="C54" s="182"/>
      <c r="D54" s="223"/>
      <c r="E54" s="223"/>
      <c r="F54" s="223"/>
      <c r="G54" s="223"/>
      <c r="H54" s="223"/>
      <c r="I54" s="223"/>
      <c r="J54" s="223"/>
      <c r="K54" s="223"/>
      <c r="L54" s="223"/>
      <c r="M54" s="223"/>
      <c r="N54" s="223"/>
      <c r="O54" s="223"/>
      <c r="P54" s="224"/>
      <c r="Q54" s="91"/>
    </row>
    <row r="55" spans="1:17" ht="19.149999999999999" hidden="1" customHeight="1" x14ac:dyDescent="0.25">
      <c r="A55" s="160"/>
      <c r="B55" s="160"/>
      <c r="C55" s="182"/>
      <c r="D55" s="223"/>
      <c r="E55" s="223"/>
      <c r="F55" s="223"/>
      <c r="G55" s="223"/>
      <c r="H55" s="223"/>
      <c r="I55" s="223"/>
      <c r="J55" s="223"/>
      <c r="K55" s="223"/>
      <c r="L55" s="223"/>
      <c r="M55" s="223"/>
      <c r="N55" s="223"/>
      <c r="O55" s="223"/>
      <c r="P55" s="224"/>
      <c r="Q55" s="91"/>
    </row>
    <row r="56" spans="1:17" ht="19.149999999999999" hidden="1" customHeight="1" x14ac:dyDescent="0.25">
      <c r="A56" s="171"/>
      <c r="B56" s="171"/>
      <c r="C56" s="182"/>
      <c r="D56" s="223"/>
      <c r="E56" s="223"/>
      <c r="F56" s="223"/>
      <c r="G56" s="223"/>
      <c r="H56" s="223"/>
      <c r="I56" s="223"/>
      <c r="J56" s="223"/>
      <c r="K56" s="223"/>
      <c r="L56" s="223"/>
      <c r="M56" s="223"/>
      <c r="N56" s="223"/>
      <c r="O56" s="223"/>
      <c r="P56" s="224"/>
      <c r="Q56" s="91"/>
    </row>
    <row r="57" spans="1:17" ht="19.149999999999999" hidden="1" customHeight="1" x14ac:dyDescent="0.25">
      <c r="A57" s="175"/>
      <c r="B57" s="175"/>
      <c r="C57" s="188"/>
      <c r="D57" s="230"/>
      <c r="E57" s="230"/>
      <c r="F57" s="230"/>
      <c r="G57" s="230"/>
      <c r="H57" s="230"/>
      <c r="I57" s="230"/>
      <c r="J57" s="230"/>
      <c r="K57" s="230"/>
      <c r="L57" s="230"/>
      <c r="M57" s="230"/>
      <c r="N57" s="230"/>
      <c r="O57" s="230"/>
      <c r="P57" s="231"/>
      <c r="Q57" s="91"/>
    </row>
    <row r="58" spans="1:17" ht="11.25" customHeight="1" x14ac:dyDescent="0.25"/>
    <row r="59" spans="1:17" ht="20.25" customHeight="1" x14ac:dyDescent="0.25">
      <c r="A59" s="235" t="s">
        <v>50</v>
      </c>
      <c r="B59" s="150"/>
      <c r="C59" s="15" t="s">
        <v>164</v>
      </c>
    </row>
    <row r="60" spans="1:17" ht="21" customHeight="1" x14ac:dyDescent="0.25">
      <c r="A60" s="79" t="s">
        <v>116</v>
      </c>
      <c r="B60" s="1"/>
      <c r="C60" s="15" t="s">
        <v>142</v>
      </c>
    </row>
    <row r="61" spans="1:17" x14ac:dyDescent="0.25">
      <c r="B61" s="237"/>
      <c r="C61" s="38" t="s">
        <v>176</v>
      </c>
      <c r="D61" s="38"/>
      <c r="E61" s="38"/>
      <c r="F61" s="38"/>
      <c r="G61" s="38"/>
      <c r="H61" s="38"/>
      <c r="I61" s="38"/>
      <c r="J61" s="17"/>
    </row>
    <row r="62" spans="1:17" x14ac:dyDescent="0.25">
      <c r="A62" s="244"/>
      <c r="B62" s="244"/>
      <c r="C62" s="17"/>
      <c r="J62" s="17"/>
    </row>
  </sheetData>
  <mergeCells count="8">
    <mergeCell ref="P4:P6"/>
    <mergeCell ref="D5:J5"/>
    <mergeCell ref="A4:A6"/>
    <mergeCell ref="B4:B6"/>
    <mergeCell ref="C4:C6"/>
    <mergeCell ref="D4:J4"/>
    <mergeCell ref="K5:M5"/>
    <mergeCell ref="K4:M4"/>
  </mergeCells>
  <printOptions horizontalCentered="1"/>
  <pageMargins left="0.62992125984252001" right="0.43307086614173201" top="0.74803149606299202" bottom="0.35433070866141703" header="0.31496062992126" footer="0.31496062992126"/>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zoomScaleNormal="100" zoomScaleSheetLayoutView="89" workbookViewId="0">
      <pane xSplit="4" ySplit="7" topLeftCell="E8" activePane="bottomRight" state="frozen"/>
      <selection activeCell="P4" sqref="P4:U5"/>
      <selection pane="topRight" activeCell="P4" sqref="P4:U5"/>
      <selection pane="bottomLeft" activeCell="P4" sqref="P4:U5"/>
      <selection pane="bottomRight" activeCell="P4" sqref="P4:U6"/>
    </sheetView>
  </sheetViews>
  <sheetFormatPr defaultColWidth="9.28515625" defaultRowHeight="16.5" x14ac:dyDescent="0.25"/>
  <cols>
    <col min="1" max="1" width="6" style="2" customWidth="1"/>
    <col min="2" max="2" width="19.140625" style="2" hidden="1" customWidth="1"/>
    <col min="3" max="3" width="15.28515625" style="1" customWidth="1"/>
    <col min="4" max="4" width="13.5703125" style="17" hidden="1" customWidth="1"/>
    <col min="5" max="5" width="13.5703125" style="17" customWidth="1"/>
    <col min="6" max="6" width="13.5703125" style="17" hidden="1" customWidth="1"/>
    <col min="7" max="7" width="13.5703125" style="17" customWidth="1"/>
    <col min="8" max="8" width="13.5703125" style="17" hidden="1" customWidth="1"/>
    <col min="9" max="9" width="13.5703125" style="17" customWidth="1"/>
    <col min="10" max="10" width="13.5703125" style="1" customWidth="1"/>
    <col min="11" max="13" width="13.5703125" style="17" customWidth="1"/>
    <col min="14" max="14" width="10" style="17" hidden="1" customWidth="1"/>
    <col min="15" max="15" width="2" style="17" hidden="1" customWidth="1"/>
    <col min="16" max="16" width="41" style="1" hidden="1" customWidth="1"/>
    <col min="17" max="257" width="9.28515625" style="1"/>
    <col min="258" max="258" width="6" style="1" customWidth="1"/>
    <col min="259" max="259" width="0" style="1" hidden="1" customWidth="1"/>
    <col min="260" max="260" width="15.28515625" style="1" customWidth="1"/>
    <col min="261" max="271" width="10" style="1" customWidth="1"/>
    <col min="272" max="272" width="41" style="1" customWidth="1"/>
    <col min="273" max="513" width="9.28515625" style="1"/>
    <col min="514" max="514" width="6" style="1" customWidth="1"/>
    <col min="515" max="515" width="0" style="1" hidden="1" customWidth="1"/>
    <col min="516" max="516" width="15.28515625" style="1" customWidth="1"/>
    <col min="517" max="527" width="10" style="1" customWidth="1"/>
    <col min="528" max="528" width="41" style="1" customWidth="1"/>
    <col min="529" max="769" width="9.28515625" style="1"/>
    <col min="770" max="770" width="6" style="1" customWidth="1"/>
    <col min="771" max="771" width="0" style="1" hidden="1" customWidth="1"/>
    <col min="772" max="772" width="15.28515625" style="1" customWidth="1"/>
    <col min="773" max="783" width="10" style="1" customWidth="1"/>
    <col min="784" max="784" width="41" style="1" customWidth="1"/>
    <col min="785" max="1025" width="9.28515625" style="1"/>
    <col min="1026" max="1026" width="6" style="1" customWidth="1"/>
    <col min="1027" max="1027" width="0" style="1" hidden="1" customWidth="1"/>
    <col min="1028" max="1028" width="15.28515625" style="1" customWidth="1"/>
    <col min="1029" max="1039" width="10" style="1" customWidth="1"/>
    <col min="1040" max="1040" width="41" style="1" customWidth="1"/>
    <col min="1041" max="1281" width="9.28515625" style="1"/>
    <col min="1282" max="1282" width="6" style="1" customWidth="1"/>
    <col min="1283" max="1283" width="0" style="1" hidden="1" customWidth="1"/>
    <col min="1284" max="1284" width="15.28515625" style="1" customWidth="1"/>
    <col min="1285" max="1295" width="10" style="1" customWidth="1"/>
    <col min="1296" max="1296" width="41" style="1" customWidth="1"/>
    <col min="1297" max="1537" width="9.28515625" style="1"/>
    <col min="1538" max="1538" width="6" style="1" customWidth="1"/>
    <col min="1539" max="1539" width="0" style="1" hidden="1" customWidth="1"/>
    <col min="1540" max="1540" width="15.28515625" style="1" customWidth="1"/>
    <col min="1541" max="1551" width="10" style="1" customWidth="1"/>
    <col min="1552" max="1552" width="41" style="1" customWidth="1"/>
    <col min="1553" max="1793" width="9.28515625" style="1"/>
    <col min="1794" max="1794" width="6" style="1" customWidth="1"/>
    <col min="1795" max="1795" width="0" style="1" hidden="1" customWidth="1"/>
    <col min="1796" max="1796" width="15.28515625" style="1" customWidth="1"/>
    <col min="1797" max="1807" width="10" style="1" customWidth="1"/>
    <col min="1808" max="1808" width="41" style="1" customWidth="1"/>
    <col min="1809" max="2049" width="9.28515625" style="1"/>
    <col min="2050" max="2050" width="6" style="1" customWidth="1"/>
    <col min="2051" max="2051" width="0" style="1" hidden="1" customWidth="1"/>
    <col min="2052" max="2052" width="15.28515625" style="1" customWidth="1"/>
    <col min="2053" max="2063" width="10" style="1" customWidth="1"/>
    <col min="2064" max="2064" width="41" style="1" customWidth="1"/>
    <col min="2065" max="2305" width="9.28515625" style="1"/>
    <col min="2306" max="2306" width="6" style="1" customWidth="1"/>
    <col min="2307" max="2307" width="0" style="1" hidden="1" customWidth="1"/>
    <col min="2308" max="2308" width="15.28515625" style="1" customWidth="1"/>
    <col min="2309" max="2319" width="10" style="1" customWidth="1"/>
    <col min="2320" max="2320" width="41" style="1" customWidth="1"/>
    <col min="2321" max="2561" width="9.28515625" style="1"/>
    <col min="2562" max="2562" width="6" style="1" customWidth="1"/>
    <col min="2563" max="2563" width="0" style="1" hidden="1" customWidth="1"/>
    <col min="2564" max="2564" width="15.28515625" style="1" customWidth="1"/>
    <col min="2565" max="2575" width="10" style="1" customWidth="1"/>
    <col min="2576" max="2576" width="41" style="1" customWidth="1"/>
    <col min="2577" max="2817" width="9.28515625" style="1"/>
    <col min="2818" max="2818" width="6" style="1" customWidth="1"/>
    <col min="2819" max="2819" width="0" style="1" hidden="1" customWidth="1"/>
    <col min="2820" max="2820" width="15.28515625" style="1" customWidth="1"/>
    <col min="2821" max="2831" width="10" style="1" customWidth="1"/>
    <col min="2832" max="2832" width="41" style="1" customWidth="1"/>
    <col min="2833" max="3073" width="9.28515625" style="1"/>
    <col min="3074" max="3074" width="6" style="1" customWidth="1"/>
    <col min="3075" max="3075" width="0" style="1" hidden="1" customWidth="1"/>
    <col min="3076" max="3076" width="15.28515625" style="1" customWidth="1"/>
    <col min="3077" max="3087" width="10" style="1" customWidth="1"/>
    <col min="3088" max="3088" width="41" style="1" customWidth="1"/>
    <col min="3089" max="3329" width="9.28515625" style="1"/>
    <col min="3330" max="3330" width="6" style="1" customWidth="1"/>
    <col min="3331" max="3331" width="0" style="1" hidden="1" customWidth="1"/>
    <col min="3332" max="3332" width="15.28515625" style="1" customWidth="1"/>
    <col min="3333" max="3343" width="10" style="1" customWidth="1"/>
    <col min="3344" max="3344" width="41" style="1" customWidth="1"/>
    <col min="3345" max="3585" width="9.28515625" style="1"/>
    <col min="3586" max="3586" width="6" style="1" customWidth="1"/>
    <col min="3587" max="3587" width="0" style="1" hidden="1" customWidth="1"/>
    <col min="3588" max="3588" width="15.28515625" style="1" customWidth="1"/>
    <col min="3589" max="3599" width="10" style="1" customWidth="1"/>
    <col min="3600" max="3600" width="41" style="1" customWidth="1"/>
    <col min="3601" max="3841" width="9.28515625" style="1"/>
    <col min="3842" max="3842" width="6" style="1" customWidth="1"/>
    <col min="3843" max="3843" width="0" style="1" hidden="1" customWidth="1"/>
    <col min="3844" max="3844" width="15.28515625" style="1" customWidth="1"/>
    <col min="3845" max="3855" width="10" style="1" customWidth="1"/>
    <col min="3856" max="3856" width="41" style="1" customWidth="1"/>
    <col min="3857" max="4097" width="9.28515625" style="1"/>
    <col min="4098" max="4098" width="6" style="1" customWidth="1"/>
    <col min="4099" max="4099" width="0" style="1" hidden="1" customWidth="1"/>
    <col min="4100" max="4100" width="15.28515625" style="1" customWidth="1"/>
    <col min="4101" max="4111" width="10" style="1" customWidth="1"/>
    <col min="4112" max="4112" width="41" style="1" customWidth="1"/>
    <col min="4113" max="4353" width="9.28515625" style="1"/>
    <col min="4354" max="4354" width="6" style="1" customWidth="1"/>
    <col min="4355" max="4355" width="0" style="1" hidden="1" customWidth="1"/>
    <col min="4356" max="4356" width="15.28515625" style="1" customWidth="1"/>
    <col min="4357" max="4367" width="10" style="1" customWidth="1"/>
    <col min="4368" max="4368" width="41" style="1" customWidth="1"/>
    <col min="4369" max="4609" width="9.28515625" style="1"/>
    <col min="4610" max="4610" width="6" style="1" customWidth="1"/>
    <col min="4611" max="4611" width="0" style="1" hidden="1" customWidth="1"/>
    <col min="4612" max="4612" width="15.28515625" style="1" customWidth="1"/>
    <col min="4613" max="4623" width="10" style="1" customWidth="1"/>
    <col min="4624" max="4624" width="41" style="1" customWidth="1"/>
    <col min="4625" max="4865" width="9.28515625" style="1"/>
    <col min="4866" max="4866" width="6" style="1" customWidth="1"/>
    <col min="4867" max="4867" width="0" style="1" hidden="1" customWidth="1"/>
    <col min="4868" max="4868" width="15.28515625" style="1" customWidth="1"/>
    <col min="4869" max="4879" width="10" style="1" customWidth="1"/>
    <col min="4880" max="4880" width="41" style="1" customWidth="1"/>
    <col min="4881" max="5121" width="9.28515625" style="1"/>
    <col min="5122" max="5122" width="6" style="1" customWidth="1"/>
    <col min="5123" max="5123" width="0" style="1" hidden="1" customWidth="1"/>
    <col min="5124" max="5124" width="15.28515625" style="1" customWidth="1"/>
    <col min="5125" max="5135" width="10" style="1" customWidth="1"/>
    <col min="5136" max="5136" width="41" style="1" customWidth="1"/>
    <col min="5137" max="5377" width="9.28515625" style="1"/>
    <col min="5378" max="5378" width="6" style="1" customWidth="1"/>
    <col min="5379" max="5379" width="0" style="1" hidden="1" customWidth="1"/>
    <col min="5380" max="5380" width="15.28515625" style="1" customWidth="1"/>
    <col min="5381" max="5391" width="10" style="1" customWidth="1"/>
    <col min="5392" max="5392" width="41" style="1" customWidth="1"/>
    <col min="5393" max="5633" width="9.28515625" style="1"/>
    <col min="5634" max="5634" width="6" style="1" customWidth="1"/>
    <col min="5635" max="5635" width="0" style="1" hidden="1" customWidth="1"/>
    <col min="5636" max="5636" width="15.28515625" style="1" customWidth="1"/>
    <col min="5637" max="5647" width="10" style="1" customWidth="1"/>
    <col min="5648" max="5648" width="41" style="1" customWidth="1"/>
    <col min="5649" max="5889" width="9.28515625" style="1"/>
    <col min="5890" max="5890" width="6" style="1" customWidth="1"/>
    <col min="5891" max="5891" width="0" style="1" hidden="1" customWidth="1"/>
    <col min="5892" max="5892" width="15.28515625" style="1" customWidth="1"/>
    <col min="5893" max="5903" width="10" style="1" customWidth="1"/>
    <col min="5904" max="5904" width="41" style="1" customWidth="1"/>
    <col min="5905" max="6145" width="9.28515625" style="1"/>
    <col min="6146" max="6146" width="6" style="1" customWidth="1"/>
    <col min="6147" max="6147" width="0" style="1" hidden="1" customWidth="1"/>
    <col min="6148" max="6148" width="15.28515625" style="1" customWidth="1"/>
    <col min="6149" max="6159" width="10" style="1" customWidth="1"/>
    <col min="6160" max="6160" width="41" style="1" customWidth="1"/>
    <col min="6161" max="6401" width="9.28515625" style="1"/>
    <col min="6402" max="6402" width="6" style="1" customWidth="1"/>
    <col min="6403" max="6403" width="0" style="1" hidden="1" customWidth="1"/>
    <col min="6404" max="6404" width="15.28515625" style="1" customWidth="1"/>
    <col min="6405" max="6415" width="10" style="1" customWidth="1"/>
    <col min="6416" max="6416" width="41" style="1" customWidth="1"/>
    <col min="6417" max="6657" width="9.28515625" style="1"/>
    <col min="6658" max="6658" width="6" style="1" customWidth="1"/>
    <col min="6659" max="6659" width="0" style="1" hidden="1" customWidth="1"/>
    <col min="6660" max="6660" width="15.28515625" style="1" customWidth="1"/>
    <col min="6661" max="6671" width="10" style="1" customWidth="1"/>
    <col min="6672" max="6672" width="41" style="1" customWidth="1"/>
    <col min="6673" max="6913" width="9.28515625" style="1"/>
    <col min="6914" max="6914" width="6" style="1" customWidth="1"/>
    <col min="6915" max="6915" width="0" style="1" hidden="1" customWidth="1"/>
    <col min="6916" max="6916" width="15.28515625" style="1" customWidth="1"/>
    <col min="6917" max="6927" width="10" style="1" customWidth="1"/>
    <col min="6928" max="6928" width="41" style="1" customWidth="1"/>
    <col min="6929" max="7169" width="9.28515625" style="1"/>
    <col min="7170" max="7170" width="6" style="1" customWidth="1"/>
    <col min="7171" max="7171" width="0" style="1" hidden="1" customWidth="1"/>
    <col min="7172" max="7172" width="15.28515625" style="1" customWidth="1"/>
    <col min="7173" max="7183" width="10" style="1" customWidth="1"/>
    <col min="7184" max="7184" width="41" style="1" customWidth="1"/>
    <col min="7185" max="7425" width="9.28515625" style="1"/>
    <col min="7426" max="7426" width="6" style="1" customWidth="1"/>
    <col min="7427" max="7427" width="0" style="1" hidden="1" customWidth="1"/>
    <col min="7428" max="7428" width="15.28515625" style="1" customWidth="1"/>
    <col min="7429" max="7439" width="10" style="1" customWidth="1"/>
    <col min="7440" max="7440" width="41" style="1" customWidth="1"/>
    <col min="7441" max="7681" width="9.28515625" style="1"/>
    <col min="7682" max="7682" width="6" style="1" customWidth="1"/>
    <col min="7683" max="7683" width="0" style="1" hidden="1" customWidth="1"/>
    <col min="7684" max="7684" width="15.28515625" style="1" customWidth="1"/>
    <col min="7685" max="7695" width="10" style="1" customWidth="1"/>
    <col min="7696" max="7696" width="41" style="1" customWidth="1"/>
    <col min="7697" max="7937" width="9.28515625" style="1"/>
    <col min="7938" max="7938" width="6" style="1" customWidth="1"/>
    <col min="7939" max="7939" width="0" style="1" hidden="1" customWidth="1"/>
    <col min="7940" max="7940" width="15.28515625" style="1" customWidth="1"/>
    <col min="7941" max="7951" width="10" style="1" customWidth="1"/>
    <col min="7952" max="7952" width="41" style="1" customWidth="1"/>
    <col min="7953" max="8193" width="9.28515625" style="1"/>
    <col min="8194" max="8194" width="6" style="1" customWidth="1"/>
    <col min="8195" max="8195" width="0" style="1" hidden="1" customWidth="1"/>
    <col min="8196" max="8196" width="15.28515625" style="1" customWidth="1"/>
    <col min="8197" max="8207" width="10" style="1" customWidth="1"/>
    <col min="8208" max="8208" width="41" style="1" customWidth="1"/>
    <col min="8209" max="8449" width="9.28515625" style="1"/>
    <col min="8450" max="8450" width="6" style="1" customWidth="1"/>
    <col min="8451" max="8451" width="0" style="1" hidden="1" customWidth="1"/>
    <col min="8452" max="8452" width="15.28515625" style="1" customWidth="1"/>
    <col min="8453" max="8463" width="10" style="1" customWidth="1"/>
    <col min="8464" max="8464" width="41" style="1" customWidth="1"/>
    <col min="8465" max="8705" width="9.28515625" style="1"/>
    <col min="8706" max="8706" width="6" style="1" customWidth="1"/>
    <col min="8707" max="8707" width="0" style="1" hidden="1" customWidth="1"/>
    <col min="8708" max="8708" width="15.28515625" style="1" customWidth="1"/>
    <col min="8709" max="8719" width="10" style="1" customWidth="1"/>
    <col min="8720" max="8720" width="41" style="1" customWidth="1"/>
    <col min="8721" max="8961" width="9.28515625" style="1"/>
    <col min="8962" max="8962" width="6" style="1" customWidth="1"/>
    <col min="8963" max="8963" width="0" style="1" hidden="1" customWidth="1"/>
    <col min="8964" max="8964" width="15.28515625" style="1" customWidth="1"/>
    <col min="8965" max="8975" width="10" style="1" customWidth="1"/>
    <col min="8976" max="8976" width="41" style="1" customWidth="1"/>
    <col min="8977" max="9217" width="9.28515625" style="1"/>
    <col min="9218" max="9218" width="6" style="1" customWidth="1"/>
    <col min="9219" max="9219" width="0" style="1" hidden="1" customWidth="1"/>
    <col min="9220" max="9220" width="15.28515625" style="1" customWidth="1"/>
    <col min="9221" max="9231" width="10" style="1" customWidth="1"/>
    <col min="9232" max="9232" width="41" style="1" customWidth="1"/>
    <col min="9233" max="9473" width="9.28515625" style="1"/>
    <col min="9474" max="9474" width="6" style="1" customWidth="1"/>
    <col min="9475" max="9475" width="0" style="1" hidden="1" customWidth="1"/>
    <col min="9476" max="9476" width="15.28515625" style="1" customWidth="1"/>
    <col min="9477" max="9487" width="10" style="1" customWidth="1"/>
    <col min="9488" max="9488" width="41" style="1" customWidth="1"/>
    <col min="9489" max="9729" width="9.28515625" style="1"/>
    <col min="9730" max="9730" width="6" style="1" customWidth="1"/>
    <col min="9731" max="9731" width="0" style="1" hidden="1" customWidth="1"/>
    <col min="9732" max="9732" width="15.28515625" style="1" customWidth="1"/>
    <col min="9733" max="9743" width="10" style="1" customWidth="1"/>
    <col min="9744" max="9744" width="41" style="1" customWidth="1"/>
    <col min="9745" max="9985" width="9.28515625" style="1"/>
    <col min="9986" max="9986" width="6" style="1" customWidth="1"/>
    <col min="9987" max="9987" width="0" style="1" hidden="1" customWidth="1"/>
    <col min="9988" max="9988" width="15.28515625" style="1" customWidth="1"/>
    <col min="9989" max="9999" width="10" style="1" customWidth="1"/>
    <col min="10000" max="10000" width="41" style="1" customWidth="1"/>
    <col min="10001" max="10241" width="9.28515625" style="1"/>
    <col min="10242" max="10242" width="6" style="1" customWidth="1"/>
    <col min="10243" max="10243" width="0" style="1" hidden="1" customWidth="1"/>
    <col min="10244" max="10244" width="15.28515625" style="1" customWidth="1"/>
    <col min="10245" max="10255" width="10" style="1" customWidth="1"/>
    <col min="10256" max="10256" width="41" style="1" customWidth="1"/>
    <col min="10257" max="10497" width="9.28515625" style="1"/>
    <col min="10498" max="10498" width="6" style="1" customWidth="1"/>
    <col min="10499" max="10499" width="0" style="1" hidden="1" customWidth="1"/>
    <col min="10500" max="10500" width="15.28515625" style="1" customWidth="1"/>
    <col min="10501" max="10511" width="10" style="1" customWidth="1"/>
    <col min="10512" max="10512" width="41" style="1" customWidth="1"/>
    <col min="10513" max="10753" width="9.28515625" style="1"/>
    <col min="10754" max="10754" width="6" style="1" customWidth="1"/>
    <col min="10755" max="10755" width="0" style="1" hidden="1" customWidth="1"/>
    <col min="10756" max="10756" width="15.28515625" style="1" customWidth="1"/>
    <col min="10757" max="10767" width="10" style="1" customWidth="1"/>
    <col min="10768" max="10768" width="41" style="1" customWidth="1"/>
    <col min="10769" max="11009" width="9.28515625" style="1"/>
    <col min="11010" max="11010" width="6" style="1" customWidth="1"/>
    <col min="11011" max="11011" width="0" style="1" hidden="1" customWidth="1"/>
    <col min="11012" max="11012" width="15.28515625" style="1" customWidth="1"/>
    <col min="11013" max="11023" width="10" style="1" customWidth="1"/>
    <col min="11024" max="11024" width="41" style="1" customWidth="1"/>
    <col min="11025" max="11265" width="9.28515625" style="1"/>
    <col min="11266" max="11266" width="6" style="1" customWidth="1"/>
    <col min="11267" max="11267" width="0" style="1" hidden="1" customWidth="1"/>
    <col min="11268" max="11268" width="15.28515625" style="1" customWidth="1"/>
    <col min="11269" max="11279" width="10" style="1" customWidth="1"/>
    <col min="11280" max="11280" width="41" style="1" customWidth="1"/>
    <col min="11281" max="11521" width="9.28515625" style="1"/>
    <col min="11522" max="11522" width="6" style="1" customWidth="1"/>
    <col min="11523" max="11523" width="0" style="1" hidden="1" customWidth="1"/>
    <col min="11524" max="11524" width="15.28515625" style="1" customWidth="1"/>
    <col min="11525" max="11535" width="10" style="1" customWidth="1"/>
    <col min="11536" max="11536" width="41" style="1" customWidth="1"/>
    <col min="11537" max="11777" width="9.28515625" style="1"/>
    <col min="11778" max="11778" width="6" style="1" customWidth="1"/>
    <col min="11779" max="11779" width="0" style="1" hidden="1" customWidth="1"/>
    <col min="11780" max="11780" width="15.28515625" style="1" customWidth="1"/>
    <col min="11781" max="11791" width="10" style="1" customWidth="1"/>
    <col min="11792" max="11792" width="41" style="1" customWidth="1"/>
    <col min="11793" max="12033" width="9.28515625" style="1"/>
    <col min="12034" max="12034" width="6" style="1" customWidth="1"/>
    <col min="12035" max="12035" width="0" style="1" hidden="1" customWidth="1"/>
    <col min="12036" max="12036" width="15.28515625" style="1" customWidth="1"/>
    <col min="12037" max="12047" width="10" style="1" customWidth="1"/>
    <col min="12048" max="12048" width="41" style="1" customWidth="1"/>
    <col min="12049" max="12289" width="9.28515625" style="1"/>
    <col min="12290" max="12290" width="6" style="1" customWidth="1"/>
    <col min="12291" max="12291" width="0" style="1" hidden="1" customWidth="1"/>
    <col min="12292" max="12292" width="15.28515625" style="1" customWidth="1"/>
    <col min="12293" max="12303" width="10" style="1" customWidth="1"/>
    <col min="12304" max="12304" width="41" style="1" customWidth="1"/>
    <col min="12305" max="12545" width="9.28515625" style="1"/>
    <col min="12546" max="12546" width="6" style="1" customWidth="1"/>
    <col min="12547" max="12547" width="0" style="1" hidden="1" customWidth="1"/>
    <col min="12548" max="12548" width="15.28515625" style="1" customWidth="1"/>
    <col min="12549" max="12559" width="10" style="1" customWidth="1"/>
    <col min="12560" max="12560" width="41" style="1" customWidth="1"/>
    <col min="12561" max="12801" width="9.28515625" style="1"/>
    <col min="12802" max="12802" width="6" style="1" customWidth="1"/>
    <col min="12803" max="12803" width="0" style="1" hidden="1" customWidth="1"/>
    <col min="12804" max="12804" width="15.28515625" style="1" customWidth="1"/>
    <col min="12805" max="12815" width="10" style="1" customWidth="1"/>
    <col min="12816" max="12816" width="41" style="1" customWidth="1"/>
    <col min="12817" max="13057" width="9.28515625" style="1"/>
    <col min="13058" max="13058" width="6" style="1" customWidth="1"/>
    <col min="13059" max="13059" width="0" style="1" hidden="1" customWidth="1"/>
    <col min="13060" max="13060" width="15.28515625" style="1" customWidth="1"/>
    <col min="13061" max="13071" width="10" style="1" customWidth="1"/>
    <col min="13072" max="13072" width="41" style="1" customWidth="1"/>
    <col min="13073" max="13313" width="9.28515625" style="1"/>
    <col min="13314" max="13314" width="6" style="1" customWidth="1"/>
    <col min="13315" max="13315" width="0" style="1" hidden="1" customWidth="1"/>
    <col min="13316" max="13316" width="15.28515625" style="1" customWidth="1"/>
    <col min="13317" max="13327" width="10" style="1" customWidth="1"/>
    <col min="13328" max="13328" width="41" style="1" customWidth="1"/>
    <col min="13329" max="13569" width="9.28515625" style="1"/>
    <col min="13570" max="13570" width="6" style="1" customWidth="1"/>
    <col min="13571" max="13571" width="0" style="1" hidden="1" customWidth="1"/>
    <col min="13572" max="13572" width="15.28515625" style="1" customWidth="1"/>
    <col min="13573" max="13583" width="10" style="1" customWidth="1"/>
    <col min="13584" max="13584" width="41" style="1" customWidth="1"/>
    <col min="13585" max="13825" width="9.28515625" style="1"/>
    <col min="13826" max="13826" width="6" style="1" customWidth="1"/>
    <col min="13827" max="13827" width="0" style="1" hidden="1" customWidth="1"/>
    <col min="13828" max="13828" width="15.28515625" style="1" customWidth="1"/>
    <col min="13829" max="13839" width="10" style="1" customWidth="1"/>
    <col min="13840" max="13840" width="41" style="1" customWidth="1"/>
    <col min="13841" max="14081" width="9.28515625" style="1"/>
    <col min="14082" max="14082" width="6" style="1" customWidth="1"/>
    <col min="14083" max="14083" width="0" style="1" hidden="1" customWidth="1"/>
    <col min="14084" max="14084" width="15.28515625" style="1" customWidth="1"/>
    <col min="14085" max="14095" width="10" style="1" customWidth="1"/>
    <col min="14096" max="14096" width="41" style="1" customWidth="1"/>
    <col min="14097" max="14337" width="9.28515625" style="1"/>
    <col min="14338" max="14338" width="6" style="1" customWidth="1"/>
    <col min="14339" max="14339" width="0" style="1" hidden="1" customWidth="1"/>
    <col min="14340" max="14340" width="15.28515625" style="1" customWidth="1"/>
    <col min="14341" max="14351" width="10" style="1" customWidth="1"/>
    <col min="14352" max="14352" width="41" style="1" customWidth="1"/>
    <col min="14353" max="14593" width="9.28515625" style="1"/>
    <col min="14594" max="14594" width="6" style="1" customWidth="1"/>
    <col min="14595" max="14595" width="0" style="1" hidden="1" customWidth="1"/>
    <col min="14596" max="14596" width="15.28515625" style="1" customWidth="1"/>
    <col min="14597" max="14607" width="10" style="1" customWidth="1"/>
    <col min="14608" max="14608" width="41" style="1" customWidth="1"/>
    <col min="14609" max="14849" width="9.28515625" style="1"/>
    <col min="14850" max="14850" width="6" style="1" customWidth="1"/>
    <col min="14851" max="14851" width="0" style="1" hidden="1" customWidth="1"/>
    <col min="14852" max="14852" width="15.28515625" style="1" customWidth="1"/>
    <col min="14853" max="14863" width="10" style="1" customWidth="1"/>
    <col min="14864" max="14864" width="41" style="1" customWidth="1"/>
    <col min="14865" max="15105" width="9.28515625" style="1"/>
    <col min="15106" max="15106" width="6" style="1" customWidth="1"/>
    <col min="15107" max="15107" width="0" style="1" hidden="1" customWidth="1"/>
    <col min="15108" max="15108" width="15.28515625" style="1" customWidth="1"/>
    <col min="15109" max="15119" width="10" style="1" customWidth="1"/>
    <col min="15120" max="15120" width="41" style="1" customWidth="1"/>
    <col min="15121" max="15361" width="9.28515625" style="1"/>
    <col min="15362" max="15362" width="6" style="1" customWidth="1"/>
    <col min="15363" max="15363" width="0" style="1" hidden="1" customWidth="1"/>
    <col min="15364" max="15364" width="15.28515625" style="1" customWidth="1"/>
    <col min="15365" max="15375" width="10" style="1" customWidth="1"/>
    <col min="15376" max="15376" width="41" style="1" customWidth="1"/>
    <col min="15377" max="15617" width="9.28515625" style="1"/>
    <col min="15618" max="15618" width="6" style="1" customWidth="1"/>
    <col min="15619" max="15619" width="0" style="1" hidden="1" customWidth="1"/>
    <col min="15620" max="15620" width="15.28515625" style="1" customWidth="1"/>
    <col min="15621" max="15631" width="10" style="1" customWidth="1"/>
    <col min="15632" max="15632" width="41" style="1" customWidth="1"/>
    <col min="15633" max="15873" width="9.28515625" style="1"/>
    <col min="15874" max="15874" width="6" style="1" customWidth="1"/>
    <col min="15875" max="15875" width="0" style="1" hidden="1" customWidth="1"/>
    <col min="15876" max="15876" width="15.28515625" style="1" customWidth="1"/>
    <col min="15877" max="15887" width="10" style="1" customWidth="1"/>
    <col min="15888" max="15888" width="41" style="1" customWidth="1"/>
    <col min="15889" max="16129" width="9.28515625" style="1"/>
    <col min="16130" max="16130" width="6" style="1" customWidth="1"/>
    <col min="16131" max="16131" width="0" style="1" hidden="1" customWidth="1"/>
    <col min="16132" max="16132" width="15.28515625" style="1" customWidth="1"/>
    <col min="16133" max="16143" width="10" style="1" customWidth="1"/>
    <col min="16144" max="16144" width="41" style="1" customWidth="1"/>
    <col min="16145" max="16384" width="9.28515625" style="1"/>
  </cols>
  <sheetData>
    <row r="1" spans="1:18" s="15" customFormat="1" ht="29.25" customHeight="1" x14ac:dyDescent="0.25">
      <c r="A1" s="49" t="s">
        <v>184</v>
      </c>
      <c r="B1" s="49"/>
      <c r="C1" s="49"/>
      <c r="D1" s="49"/>
      <c r="E1" s="49"/>
      <c r="F1" s="49"/>
      <c r="G1" s="49"/>
      <c r="H1" s="49"/>
      <c r="I1" s="49"/>
      <c r="J1" s="49"/>
      <c r="K1" s="49"/>
      <c r="L1" s="49"/>
      <c r="M1" s="49"/>
      <c r="N1" s="49"/>
      <c r="O1" s="50"/>
      <c r="P1" s="49"/>
    </row>
    <row r="2" spans="1:18" ht="7.5" customHeight="1" x14ac:dyDescent="0.25">
      <c r="C2" s="79"/>
      <c r="G2" s="18"/>
      <c r="I2" s="18"/>
    </row>
    <row r="3" spans="1:18" ht="27" customHeight="1" x14ac:dyDescent="0.25">
      <c r="C3" s="79"/>
      <c r="G3" s="18"/>
      <c r="I3" s="18"/>
      <c r="L3" s="104" t="s">
        <v>98</v>
      </c>
    </row>
    <row r="4" spans="1:18" ht="24.75" customHeight="1" x14ac:dyDescent="0.25">
      <c r="A4" s="763" t="s">
        <v>1</v>
      </c>
      <c r="B4" s="763" t="s">
        <v>138</v>
      </c>
      <c r="C4" s="763" t="s">
        <v>103</v>
      </c>
      <c r="D4" s="852" t="s">
        <v>139</v>
      </c>
      <c r="E4" s="853"/>
      <c r="F4" s="853"/>
      <c r="G4" s="853"/>
      <c r="H4" s="853"/>
      <c r="I4" s="853"/>
      <c r="J4" s="854"/>
      <c r="K4" s="852" t="s">
        <v>186</v>
      </c>
      <c r="L4" s="853"/>
      <c r="M4" s="854"/>
      <c r="N4" s="214"/>
      <c r="O4" s="215"/>
      <c r="P4" s="855" t="s">
        <v>6</v>
      </c>
      <c r="R4" s="15"/>
    </row>
    <row r="5" spans="1:18" s="3" customFormat="1" ht="22.15" customHeight="1" x14ac:dyDescent="0.25">
      <c r="A5" s="771"/>
      <c r="B5" s="771"/>
      <c r="C5" s="771"/>
      <c r="D5" s="852" t="s">
        <v>140</v>
      </c>
      <c r="E5" s="853"/>
      <c r="F5" s="853"/>
      <c r="G5" s="853"/>
      <c r="H5" s="853"/>
      <c r="I5" s="853"/>
      <c r="J5" s="854"/>
      <c r="K5" s="852" t="s">
        <v>140</v>
      </c>
      <c r="L5" s="853"/>
      <c r="M5" s="854"/>
      <c r="N5" s="214"/>
      <c r="O5" s="216"/>
      <c r="P5" s="856"/>
    </row>
    <row r="6" spans="1:18" s="3" customFormat="1" ht="22.5" customHeight="1" x14ac:dyDescent="0.25">
      <c r="A6" s="764"/>
      <c r="B6" s="764"/>
      <c r="C6" s="764"/>
      <c r="D6" s="22">
        <v>2</v>
      </c>
      <c r="E6" s="22">
        <v>3</v>
      </c>
      <c r="F6" s="22">
        <v>4</v>
      </c>
      <c r="G6" s="22">
        <v>6</v>
      </c>
      <c r="H6" s="22">
        <v>7</v>
      </c>
      <c r="I6" s="22">
        <v>9</v>
      </c>
      <c r="J6" s="20">
        <v>12</v>
      </c>
      <c r="K6" s="22">
        <v>1</v>
      </c>
      <c r="L6" s="20">
        <v>3</v>
      </c>
      <c r="M6" s="20">
        <v>6</v>
      </c>
      <c r="N6" s="21">
        <v>9</v>
      </c>
      <c r="O6" s="217">
        <v>12</v>
      </c>
      <c r="P6" s="857"/>
      <c r="Q6" s="1"/>
      <c r="R6" s="1"/>
    </row>
    <row r="7" spans="1:18" ht="19.149999999999999" customHeight="1" x14ac:dyDescent="0.25">
      <c r="A7" s="127" t="s">
        <v>15</v>
      </c>
      <c r="B7" s="127" t="s">
        <v>16</v>
      </c>
      <c r="C7" s="127" t="s">
        <v>16</v>
      </c>
      <c r="D7" s="141" t="s">
        <v>146</v>
      </c>
      <c r="E7" s="141" t="s">
        <v>146</v>
      </c>
      <c r="F7" s="218"/>
      <c r="G7" s="141" t="s">
        <v>147</v>
      </c>
      <c r="H7" s="218"/>
      <c r="I7" s="141" t="s">
        <v>148</v>
      </c>
      <c r="J7" s="141" t="s">
        <v>150</v>
      </c>
      <c r="K7" s="141" t="s">
        <v>149</v>
      </c>
      <c r="L7" s="141" t="s">
        <v>151</v>
      </c>
      <c r="M7" s="219" t="s">
        <v>152</v>
      </c>
      <c r="N7" s="4">
        <v>11</v>
      </c>
      <c r="O7" s="4"/>
      <c r="P7" s="4">
        <v>12</v>
      </c>
    </row>
    <row r="8" spans="1:18" ht="19.149999999999999" customHeight="1" x14ac:dyDescent="0.25">
      <c r="A8" s="171">
        <v>1</v>
      </c>
      <c r="B8" s="171" t="s">
        <v>17</v>
      </c>
      <c r="C8" s="220" t="s">
        <v>141</v>
      </c>
      <c r="D8" s="221">
        <v>1.9</v>
      </c>
      <c r="E8" s="222">
        <v>1.9</v>
      </c>
      <c r="F8" s="222">
        <v>2.2999999999999998</v>
      </c>
      <c r="G8" s="223">
        <v>2</v>
      </c>
      <c r="H8" s="223">
        <v>2.1</v>
      </c>
      <c r="I8" s="223">
        <v>1.9</v>
      </c>
      <c r="J8" s="223">
        <v>2.1</v>
      </c>
      <c r="K8" s="223">
        <v>2.2000000000000002</v>
      </c>
      <c r="L8" s="224">
        <v>3</v>
      </c>
      <c r="M8" s="224"/>
      <c r="N8" s="223"/>
      <c r="O8" s="222"/>
      <c r="P8" s="221" t="s">
        <v>142</v>
      </c>
    </row>
    <row r="9" spans="1:18" ht="19.149999999999999" customHeight="1" x14ac:dyDescent="0.25">
      <c r="A9" s="160">
        <v>2</v>
      </c>
      <c r="B9" s="160" t="s">
        <v>19</v>
      </c>
      <c r="C9" s="180" t="s">
        <v>20</v>
      </c>
      <c r="D9" s="225">
        <v>2.5</v>
      </c>
      <c r="E9" s="222">
        <v>2.7</v>
      </c>
      <c r="F9" s="222">
        <v>3</v>
      </c>
      <c r="G9" s="223">
        <v>2.5</v>
      </c>
      <c r="H9" s="223">
        <v>2.7</v>
      </c>
      <c r="I9" s="223">
        <v>2.8</v>
      </c>
      <c r="J9" s="223">
        <v>2.8</v>
      </c>
      <c r="K9" s="223">
        <v>2.5</v>
      </c>
      <c r="L9" s="224">
        <v>2.9</v>
      </c>
      <c r="M9" s="224"/>
      <c r="N9" s="223"/>
      <c r="O9" s="222"/>
      <c r="P9" s="221" t="s">
        <v>142</v>
      </c>
    </row>
    <row r="10" spans="1:18" ht="19.149999999999999" customHeight="1" x14ac:dyDescent="0.25">
      <c r="A10" s="160">
        <v>3</v>
      </c>
      <c r="B10" s="160" t="s">
        <v>21</v>
      </c>
      <c r="C10" s="180" t="s">
        <v>79</v>
      </c>
      <c r="D10" s="225">
        <v>3</v>
      </c>
      <c r="E10" s="222">
        <v>3.1</v>
      </c>
      <c r="F10" s="222">
        <v>3.1</v>
      </c>
      <c r="G10" s="223">
        <v>3</v>
      </c>
      <c r="H10" s="223">
        <v>3</v>
      </c>
      <c r="I10" s="223">
        <v>3.4</v>
      </c>
      <c r="J10" s="223">
        <v>3.4</v>
      </c>
      <c r="K10" s="223">
        <v>2.5</v>
      </c>
      <c r="L10" s="224">
        <v>3.3</v>
      </c>
      <c r="M10" s="224"/>
      <c r="N10" s="223"/>
      <c r="O10" s="222"/>
      <c r="P10" s="221" t="s">
        <v>142</v>
      </c>
    </row>
    <row r="11" spans="1:18" ht="19.149999999999999" customHeight="1" x14ac:dyDescent="0.25">
      <c r="A11" s="160">
        <v>4</v>
      </c>
      <c r="B11" s="160" t="s">
        <v>23</v>
      </c>
      <c r="C11" s="180" t="s">
        <v>24</v>
      </c>
      <c r="D11" s="225">
        <v>2.4</v>
      </c>
      <c r="E11" s="222">
        <v>2.4</v>
      </c>
      <c r="F11" s="222">
        <v>2.4</v>
      </c>
      <c r="G11" s="223">
        <v>2.1</v>
      </c>
      <c r="H11" s="223">
        <v>2.1</v>
      </c>
      <c r="I11" s="223">
        <v>2.1</v>
      </c>
      <c r="J11" s="223">
        <v>2.2000000000000002</v>
      </c>
      <c r="K11" s="223">
        <v>1.9</v>
      </c>
      <c r="L11" s="224">
        <v>2.5</v>
      </c>
      <c r="M11" s="224"/>
      <c r="N11" s="223"/>
      <c r="O11" s="222"/>
      <c r="P11" s="221" t="s">
        <v>142</v>
      </c>
    </row>
    <row r="12" spans="1:18" ht="19.149999999999999" customHeight="1" x14ac:dyDescent="0.25">
      <c r="A12" s="160">
        <v>5</v>
      </c>
      <c r="B12" s="160" t="s">
        <v>25</v>
      </c>
      <c r="C12" s="180" t="s">
        <v>82</v>
      </c>
      <c r="D12" s="225">
        <v>1.5</v>
      </c>
      <c r="E12" s="222">
        <v>1.5</v>
      </c>
      <c r="F12" s="222">
        <v>1.5</v>
      </c>
      <c r="G12" s="223">
        <v>1</v>
      </c>
      <c r="H12" s="223">
        <v>1</v>
      </c>
      <c r="I12" s="223">
        <v>1</v>
      </c>
      <c r="J12" s="223">
        <v>1</v>
      </c>
      <c r="K12" s="223">
        <v>1.4</v>
      </c>
      <c r="L12" s="224">
        <v>1.8</v>
      </c>
      <c r="M12" s="224"/>
      <c r="N12" s="223"/>
      <c r="O12" s="222"/>
      <c r="P12" s="221" t="s">
        <v>142</v>
      </c>
    </row>
    <row r="13" spans="1:18" ht="19.149999999999999" customHeight="1" x14ac:dyDescent="0.25">
      <c r="A13" s="160">
        <v>6</v>
      </c>
      <c r="B13" s="160" t="s">
        <v>31</v>
      </c>
      <c r="C13" s="180" t="s">
        <v>32</v>
      </c>
      <c r="D13" s="225">
        <v>0.9</v>
      </c>
      <c r="E13" s="222">
        <v>0.7</v>
      </c>
      <c r="F13" s="222">
        <v>0.7</v>
      </c>
      <c r="G13" s="223">
        <v>0.6</v>
      </c>
      <c r="H13" s="223">
        <v>0.6</v>
      </c>
      <c r="I13" s="223">
        <v>0.1</v>
      </c>
      <c r="J13" s="223">
        <v>0</v>
      </c>
      <c r="K13" s="223">
        <v>0.6</v>
      </c>
      <c r="L13" s="224">
        <v>1</v>
      </c>
      <c r="M13" s="224"/>
      <c r="N13" s="223"/>
      <c r="O13" s="222"/>
      <c r="P13" s="221" t="s">
        <v>142</v>
      </c>
    </row>
    <row r="14" spans="1:18" ht="19.149999999999999" customHeight="1" x14ac:dyDescent="0.25">
      <c r="A14" s="160">
        <v>7</v>
      </c>
      <c r="B14" s="160" t="s">
        <v>33</v>
      </c>
      <c r="C14" s="180" t="s">
        <v>84</v>
      </c>
      <c r="D14" s="225">
        <v>4.9000000000000004</v>
      </c>
      <c r="E14" s="222">
        <v>4.4000000000000004</v>
      </c>
      <c r="F14" s="222">
        <v>4.5</v>
      </c>
      <c r="G14" s="223">
        <v>4.5</v>
      </c>
      <c r="H14" s="223">
        <v>4.5</v>
      </c>
      <c r="I14" s="223">
        <v>3.2</v>
      </c>
      <c r="J14" s="223">
        <v>2.4</v>
      </c>
      <c r="K14" s="223">
        <v>3.9</v>
      </c>
      <c r="L14" s="224">
        <v>4.2</v>
      </c>
      <c r="M14" s="224"/>
      <c r="N14" s="223"/>
      <c r="O14" s="222"/>
      <c r="P14" s="221" t="s">
        <v>142</v>
      </c>
    </row>
    <row r="15" spans="1:18" ht="19.149999999999999" customHeight="1" x14ac:dyDescent="0.25">
      <c r="A15" s="160">
        <v>8</v>
      </c>
      <c r="B15" s="160" t="s">
        <v>35</v>
      </c>
      <c r="C15" s="180" t="s">
        <v>36</v>
      </c>
      <c r="D15" s="225">
        <v>2.2000000000000002</v>
      </c>
      <c r="E15" s="222">
        <v>2.4</v>
      </c>
      <c r="F15" s="222">
        <v>2.8</v>
      </c>
      <c r="G15" s="223">
        <v>2.7</v>
      </c>
      <c r="H15" s="223">
        <v>2.7</v>
      </c>
      <c r="I15" s="223">
        <v>3</v>
      </c>
      <c r="J15" s="223">
        <v>3</v>
      </c>
      <c r="K15" s="223">
        <v>2.2000000000000002</v>
      </c>
      <c r="L15" s="224">
        <v>2.2999999999999998</v>
      </c>
      <c r="M15" s="224"/>
      <c r="N15" s="223"/>
      <c r="O15" s="222"/>
      <c r="P15" s="221" t="s">
        <v>142</v>
      </c>
    </row>
    <row r="16" spans="1:18" ht="19.149999999999999" customHeight="1" x14ac:dyDescent="0.25">
      <c r="A16" s="160">
        <v>9</v>
      </c>
      <c r="B16" s="160" t="s">
        <v>37</v>
      </c>
      <c r="C16" s="180" t="s">
        <v>86</v>
      </c>
      <c r="D16" s="225">
        <v>2</v>
      </c>
      <c r="E16" s="222">
        <v>2</v>
      </c>
      <c r="F16" s="222">
        <v>1.9</v>
      </c>
      <c r="G16" s="223">
        <v>2</v>
      </c>
      <c r="H16" s="223">
        <v>2</v>
      </c>
      <c r="I16" s="223">
        <v>2</v>
      </c>
      <c r="J16" s="223">
        <v>2</v>
      </c>
      <c r="K16" s="223">
        <v>2.1</v>
      </c>
      <c r="L16" s="224">
        <v>2.2000000000000002</v>
      </c>
      <c r="M16" s="224"/>
      <c r="N16" s="223"/>
      <c r="O16" s="222"/>
      <c r="P16" s="221" t="s">
        <v>142</v>
      </c>
    </row>
    <row r="17" spans="1:16" ht="19.149999999999999" customHeight="1" x14ac:dyDescent="0.25">
      <c r="A17" s="160">
        <v>10</v>
      </c>
      <c r="B17" s="160" t="s">
        <v>39</v>
      </c>
      <c r="C17" s="180" t="s">
        <v>40</v>
      </c>
      <c r="D17" s="225">
        <v>2.8</v>
      </c>
      <c r="E17" s="222">
        <v>2.6</v>
      </c>
      <c r="F17" s="222">
        <v>2.5</v>
      </c>
      <c r="G17" s="223">
        <v>2.7</v>
      </c>
      <c r="H17" s="223">
        <v>2.7</v>
      </c>
      <c r="I17" s="223">
        <v>2.5</v>
      </c>
      <c r="J17" s="223">
        <v>2.6</v>
      </c>
      <c r="K17" s="223">
        <v>2.1</v>
      </c>
      <c r="L17" s="224">
        <v>3.7</v>
      </c>
      <c r="M17" s="224"/>
      <c r="N17" s="223"/>
      <c r="O17" s="222"/>
      <c r="P17" s="221" t="s">
        <v>142</v>
      </c>
    </row>
    <row r="18" spans="1:16" ht="19.149999999999999" customHeight="1" x14ac:dyDescent="0.25">
      <c r="A18" s="226">
        <v>11</v>
      </c>
      <c r="B18" s="226" t="s">
        <v>43</v>
      </c>
      <c r="C18" s="227" t="s">
        <v>89</v>
      </c>
      <c r="D18" s="228">
        <v>1.3</v>
      </c>
      <c r="E18" s="229">
        <v>1.1000000000000001</v>
      </c>
      <c r="F18" s="229">
        <v>1</v>
      </c>
      <c r="G18" s="230">
        <v>0.7</v>
      </c>
      <c r="H18" s="230">
        <v>0.7</v>
      </c>
      <c r="I18" s="230">
        <v>0.2</v>
      </c>
      <c r="J18" s="230">
        <v>0.2</v>
      </c>
      <c r="K18" s="230">
        <v>0.6</v>
      </c>
      <c r="L18" s="231">
        <v>0.9</v>
      </c>
      <c r="M18" s="231"/>
      <c r="N18" s="230"/>
      <c r="O18" s="232"/>
      <c r="P18" s="233" t="s">
        <v>142</v>
      </c>
    </row>
    <row r="19" spans="1:16" ht="19.149999999999999" hidden="1" customHeight="1" x14ac:dyDescent="0.25">
      <c r="A19" s="160"/>
      <c r="B19" s="160"/>
      <c r="C19" s="180"/>
      <c r="D19" s="225"/>
      <c r="E19" s="222"/>
      <c r="F19" s="222"/>
      <c r="G19" s="222"/>
      <c r="H19" s="222"/>
      <c r="I19" s="222"/>
      <c r="J19" s="222"/>
      <c r="K19" s="222"/>
      <c r="L19" s="222"/>
      <c r="M19" s="222"/>
      <c r="N19" s="222"/>
      <c r="O19" s="222"/>
      <c r="P19" s="225"/>
    </row>
    <row r="20" spans="1:16" ht="19.149999999999999" hidden="1" customHeight="1" x14ac:dyDescent="0.25">
      <c r="A20" s="160"/>
      <c r="B20" s="160"/>
      <c r="C20" s="180"/>
      <c r="D20" s="225"/>
      <c r="E20" s="222"/>
      <c r="F20" s="222"/>
      <c r="G20" s="223"/>
      <c r="H20" s="223"/>
      <c r="I20" s="223"/>
      <c r="J20" s="223"/>
      <c r="K20" s="223"/>
      <c r="L20" s="223"/>
      <c r="M20" s="223"/>
      <c r="N20" s="223"/>
      <c r="O20" s="222"/>
      <c r="P20" s="225"/>
    </row>
    <row r="21" spans="1:16" ht="19.149999999999999" hidden="1" customHeight="1" x14ac:dyDescent="0.25">
      <c r="A21" s="160"/>
      <c r="B21" s="160"/>
      <c r="C21" s="180"/>
      <c r="D21" s="225"/>
      <c r="E21" s="222"/>
      <c r="F21" s="222"/>
      <c r="G21" s="223"/>
      <c r="H21" s="223"/>
      <c r="I21" s="223"/>
      <c r="J21" s="223"/>
      <c r="K21" s="223"/>
      <c r="L21" s="223"/>
      <c r="M21" s="223"/>
      <c r="N21" s="223"/>
      <c r="O21" s="222"/>
      <c r="P21" s="225"/>
    </row>
    <row r="22" spans="1:16" ht="19.149999999999999" hidden="1" customHeight="1" x14ac:dyDescent="0.25">
      <c r="A22" s="160"/>
      <c r="B22" s="160"/>
      <c r="C22" s="180"/>
      <c r="D22" s="225"/>
      <c r="E22" s="222"/>
      <c r="F22" s="222"/>
      <c r="G22" s="223"/>
      <c r="H22" s="223"/>
      <c r="I22" s="223"/>
      <c r="J22" s="223"/>
      <c r="K22" s="223"/>
      <c r="L22" s="223"/>
      <c r="M22" s="223"/>
      <c r="N22" s="223"/>
      <c r="O22" s="222"/>
      <c r="P22" s="225"/>
    </row>
    <row r="23" spans="1:16" ht="19.149999999999999" hidden="1" customHeight="1" x14ac:dyDescent="0.25">
      <c r="A23" s="160"/>
      <c r="B23" s="160"/>
      <c r="C23" s="180"/>
      <c r="D23" s="225"/>
      <c r="E23" s="222"/>
      <c r="F23" s="222"/>
      <c r="G23" s="223"/>
      <c r="H23" s="223"/>
      <c r="I23" s="223"/>
      <c r="J23" s="223"/>
      <c r="K23" s="223"/>
      <c r="L23" s="223"/>
      <c r="M23" s="223"/>
      <c r="N23" s="223"/>
      <c r="O23" s="222"/>
      <c r="P23" s="225"/>
    </row>
    <row r="24" spans="1:16" ht="19.149999999999999" hidden="1" customHeight="1" x14ac:dyDescent="0.25">
      <c r="A24" s="160"/>
      <c r="B24" s="160"/>
      <c r="C24" s="180"/>
      <c r="D24" s="225"/>
      <c r="E24" s="222"/>
      <c r="F24" s="222"/>
      <c r="G24" s="223"/>
      <c r="H24" s="223"/>
      <c r="I24" s="223"/>
      <c r="J24" s="223"/>
      <c r="K24" s="223"/>
      <c r="L24" s="223"/>
      <c r="M24" s="223"/>
      <c r="N24" s="223"/>
      <c r="O24" s="222"/>
      <c r="P24" s="225"/>
    </row>
    <row r="25" spans="1:16" ht="19.149999999999999" hidden="1" customHeight="1" x14ac:dyDescent="0.25">
      <c r="A25" s="160"/>
      <c r="B25" s="160"/>
      <c r="C25" s="180"/>
      <c r="D25" s="225"/>
      <c r="E25" s="222"/>
      <c r="F25" s="222"/>
      <c r="G25" s="223"/>
      <c r="H25" s="223"/>
      <c r="I25" s="223"/>
      <c r="J25" s="223"/>
      <c r="K25" s="223"/>
      <c r="L25" s="223"/>
      <c r="M25" s="223"/>
      <c r="N25" s="223"/>
      <c r="O25" s="222"/>
      <c r="P25" s="225"/>
    </row>
    <row r="26" spans="1:16" ht="19.149999999999999" hidden="1" customHeight="1" x14ac:dyDescent="0.25">
      <c r="A26" s="160"/>
      <c r="B26" s="160"/>
      <c r="C26" s="180"/>
      <c r="D26" s="225"/>
      <c r="E26" s="222"/>
      <c r="F26" s="222"/>
      <c r="G26" s="223"/>
      <c r="H26" s="223"/>
      <c r="I26" s="223"/>
      <c r="J26" s="223"/>
      <c r="K26" s="223"/>
      <c r="L26" s="223"/>
      <c r="M26" s="223"/>
      <c r="N26" s="223"/>
      <c r="O26" s="222"/>
      <c r="P26" s="225"/>
    </row>
    <row r="27" spans="1:16" ht="19.149999999999999" hidden="1" customHeight="1" x14ac:dyDescent="0.25">
      <c r="A27" s="160"/>
      <c r="B27" s="160"/>
      <c r="C27" s="180"/>
      <c r="D27" s="225"/>
      <c r="E27" s="222"/>
      <c r="F27" s="222"/>
      <c r="G27" s="223"/>
      <c r="H27" s="223"/>
      <c r="I27" s="223"/>
      <c r="J27" s="223"/>
      <c r="K27" s="223"/>
      <c r="L27" s="223"/>
      <c r="M27" s="223"/>
      <c r="N27" s="223"/>
      <c r="O27" s="222"/>
      <c r="P27" s="225"/>
    </row>
    <row r="28" spans="1:16" ht="19.149999999999999" hidden="1" customHeight="1" x14ac:dyDescent="0.25">
      <c r="A28" s="160"/>
      <c r="B28" s="160"/>
      <c r="C28" s="180"/>
      <c r="D28" s="225"/>
      <c r="E28" s="222"/>
      <c r="F28" s="222"/>
      <c r="G28" s="223"/>
      <c r="H28" s="223"/>
      <c r="I28" s="223"/>
      <c r="J28" s="223"/>
      <c r="K28" s="223"/>
      <c r="L28" s="223"/>
      <c r="M28" s="223"/>
      <c r="N28" s="223"/>
      <c r="O28" s="222"/>
      <c r="P28" s="225"/>
    </row>
    <row r="29" spans="1:16" ht="19.149999999999999" hidden="1" customHeight="1" x14ac:dyDescent="0.25">
      <c r="A29" s="160"/>
      <c r="B29" s="160"/>
      <c r="C29" s="180"/>
      <c r="D29" s="225"/>
      <c r="E29" s="222"/>
      <c r="F29" s="222"/>
      <c r="G29" s="223"/>
      <c r="H29" s="223"/>
      <c r="I29" s="223"/>
      <c r="J29" s="223"/>
      <c r="K29" s="223"/>
      <c r="L29" s="223"/>
      <c r="M29" s="223"/>
      <c r="N29" s="223"/>
      <c r="O29" s="222"/>
      <c r="P29" s="225"/>
    </row>
    <row r="30" spans="1:16" ht="19.149999999999999" hidden="1" customHeight="1" x14ac:dyDescent="0.25">
      <c r="A30" s="160"/>
      <c r="B30" s="160"/>
      <c r="C30" s="180"/>
      <c r="D30" s="225"/>
      <c r="E30" s="222"/>
      <c r="F30" s="222"/>
      <c r="G30" s="223"/>
      <c r="H30" s="223"/>
      <c r="I30" s="223"/>
      <c r="J30" s="223"/>
      <c r="K30" s="223"/>
      <c r="L30" s="223"/>
      <c r="M30" s="223"/>
      <c r="N30" s="223"/>
      <c r="O30" s="222"/>
      <c r="P30" s="225"/>
    </row>
    <row r="31" spans="1:16" ht="19.149999999999999" hidden="1" customHeight="1" x14ac:dyDescent="0.25">
      <c r="A31" s="160"/>
      <c r="B31" s="160"/>
      <c r="C31" s="180"/>
      <c r="D31" s="225"/>
      <c r="E31" s="222"/>
      <c r="F31" s="222"/>
      <c r="G31" s="223"/>
      <c r="H31" s="223"/>
      <c r="I31" s="223"/>
      <c r="J31" s="223"/>
      <c r="K31" s="223"/>
      <c r="L31" s="223"/>
      <c r="M31" s="223"/>
      <c r="N31" s="223"/>
      <c r="O31" s="222"/>
      <c r="P31" s="225"/>
    </row>
    <row r="32" spans="1:16" ht="19.149999999999999" hidden="1" customHeight="1" x14ac:dyDescent="0.25">
      <c r="A32" s="160"/>
      <c r="B32" s="160"/>
      <c r="C32" s="180"/>
      <c r="D32" s="225"/>
      <c r="E32" s="222"/>
      <c r="F32" s="222"/>
      <c r="G32" s="223"/>
      <c r="H32" s="223"/>
      <c r="I32" s="223"/>
      <c r="J32" s="223"/>
      <c r="K32" s="223"/>
      <c r="L32" s="223"/>
      <c r="M32" s="223"/>
      <c r="N32" s="223"/>
      <c r="O32" s="222"/>
      <c r="P32" s="225"/>
    </row>
    <row r="33" spans="1:16" ht="19.149999999999999" hidden="1" customHeight="1" x14ac:dyDescent="0.25">
      <c r="A33" s="160"/>
      <c r="B33" s="160"/>
      <c r="C33" s="180"/>
      <c r="D33" s="225"/>
      <c r="E33" s="222"/>
      <c r="F33" s="222"/>
      <c r="G33" s="223"/>
      <c r="H33" s="223"/>
      <c r="I33" s="223"/>
      <c r="J33" s="223"/>
      <c r="K33" s="223"/>
      <c r="L33" s="223"/>
      <c r="M33" s="223"/>
      <c r="N33" s="223"/>
      <c r="O33" s="222"/>
      <c r="P33" s="225"/>
    </row>
    <row r="34" spans="1:16" ht="19.149999999999999" hidden="1" customHeight="1" x14ac:dyDescent="0.25">
      <c r="A34" s="160"/>
      <c r="B34" s="160"/>
      <c r="C34" s="180"/>
      <c r="D34" s="225"/>
      <c r="E34" s="222"/>
      <c r="F34" s="222"/>
      <c r="G34" s="223"/>
      <c r="H34" s="223"/>
      <c r="I34" s="223"/>
      <c r="J34" s="223"/>
      <c r="K34" s="223"/>
      <c r="L34" s="223"/>
      <c r="M34" s="223"/>
      <c r="N34" s="223"/>
      <c r="O34" s="222"/>
      <c r="P34" s="225"/>
    </row>
    <row r="35" spans="1:16" ht="19.149999999999999" hidden="1" customHeight="1" x14ac:dyDescent="0.25">
      <c r="A35" s="160"/>
      <c r="B35" s="160"/>
      <c r="C35" s="180"/>
      <c r="D35" s="225"/>
      <c r="E35" s="222"/>
      <c r="F35" s="222"/>
      <c r="G35" s="223"/>
      <c r="H35" s="223"/>
      <c r="I35" s="223"/>
      <c r="J35" s="223"/>
      <c r="K35" s="223"/>
      <c r="L35" s="223"/>
      <c r="M35" s="223"/>
      <c r="N35" s="223"/>
      <c r="O35" s="222"/>
      <c r="P35" s="225"/>
    </row>
    <row r="36" spans="1:16" ht="19.149999999999999" hidden="1" customHeight="1" x14ac:dyDescent="0.25">
      <c r="A36" s="160"/>
      <c r="B36" s="160"/>
      <c r="C36" s="182"/>
      <c r="D36" s="224"/>
      <c r="E36" s="223"/>
      <c r="F36" s="223"/>
      <c r="G36" s="223"/>
      <c r="H36" s="223"/>
      <c r="I36" s="223"/>
      <c r="J36" s="223"/>
      <c r="K36" s="223"/>
      <c r="L36" s="223"/>
      <c r="M36" s="223"/>
      <c r="N36" s="223"/>
      <c r="O36" s="223"/>
      <c r="P36" s="224"/>
    </row>
    <row r="37" spans="1:16" ht="19.149999999999999" hidden="1" customHeight="1" x14ac:dyDescent="0.25">
      <c r="A37" s="171"/>
      <c r="B37" s="171"/>
      <c r="C37" s="182"/>
      <c r="D37" s="224"/>
      <c r="E37" s="223"/>
      <c r="F37" s="223"/>
      <c r="G37" s="223"/>
      <c r="H37" s="223"/>
      <c r="I37" s="223"/>
      <c r="J37" s="223"/>
      <c r="K37" s="223"/>
      <c r="L37" s="223"/>
      <c r="M37" s="223"/>
      <c r="N37" s="223"/>
      <c r="O37" s="223"/>
      <c r="P37" s="224"/>
    </row>
    <row r="38" spans="1:16" ht="19.149999999999999" hidden="1" customHeight="1" x14ac:dyDescent="0.25">
      <c r="A38" s="160"/>
      <c r="B38" s="160"/>
      <c r="C38" s="182"/>
      <c r="D38" s="224"/>
      <c r="E38" s="223"/>
      <c r="F38" s="223"/>
      <c r="G38" s="223"/>
      <c r="H38" s="223"/>
      <c r="I38" s="223"/>
      <c r="J38" s="223"/>
      <c r="K38" s="223"/>
      <c r="L38" s="223"/>
      <c r="M38" s="223"/>
      <c r="N38" s="223"/>
      <c r="O38" s="223"/>
      <c r="P38" s="224"/>
    </row>
    <row r="39" spans="1:16" ht="19.149999999999999" hidden="1" customHeight="1" x14ac:dyDescent="0.25">
      <c r="A39" s="171"/>
      <c r="B39" s="171"/>
      <c r="C39" s="182"/>
      <c r="D39" s="224"/>
      <c r="E39" s="223"/>
      <c r="F39" s="223"/>
      <c r="G39" s="223"/>
      <c r="H39" s="223"/>
      <c r="I39" s="223"/>
      <c r="J39" s="223"/>
      <c r="K39" s="223"/>
      <c r="L39" s="223"/>
      <c r="M39" s="223"/>
      <c r="N39" s="223"/>
      <c r="O39" s="223"/>
      <c r="P39" s="224"/>
    </row>
    <row r="40" spans="1:16" ht="19.149999999999999" hidden="1" customHeight="1" x14ac:dyDescent="0.25">
      <c r="A40" s="160"/>
      <c r="B40" s="160"/>
      <c r="C40" s="182"/>
      <c r="D40" s="224"/>
      <c r="E40" s="223"/>
      <c r="F40" s="223"/>
      <c r="G40" s="223"/>
      <c r="H40" s="223"/>
      <c r="I40" s="223"/>
      <c r="J40" s="223"/>
      <c r="K40" s="223"/>
      <c r="L40" s="223"/>
      <c r="M40" s="223"/>
      <c r="N40" s="223"/>
      <c r="O40" s="223"/>
      <c r="P40" s="224"/>
    </row>
    <row r="41" spans="1:16" ht="19.149999999999999" hidden="1" customHeight="1" x14ac:dyDescent="0.25">
      <c r="A41" s="171"/>
      <c r="B41" s="171"/>
      <c r="C41" s="182"/>
      <c r="D41" s="224"/>
      <c r="E41" s="223"/>
      <c r="F41" s="223"/>
      <c r="G41" s="223"/>
      <c r="H41" s="223"/>
      <c r="I41" s="223"/>
      <c r="J41" s="223"/>
      <c r="K41" s="223"/>
      <c r="L41" s="223"/>
      <c r="M41" s="223"/>
      <c r="N41" s="223"/>
      <c r="O41" s="223"/>
      <c r="P41" s="224"/>
    </row>
    <row r="42" spans="1:16" ht="19.149999999999999" hidden="1" customHeight="1" x14ac:dyDescent="0.25">
      <c r="A42" s="160"/>
      <c r="B42" s="160"/>
      <c r="C42" s="182"/>
      <c r="D42" s="224"/>
      <c r="E42" s="223"/>
      <c r="F42" s="223"/>
      <c r="G42" s="223"/>
      <c r="H42" s="223"/>
      <c r="I42" s="223"/>
      <c r="J42" s="223"/>
      <c r="K42" s="223"/>
      <c r="L42" s="223"/>
      <c r="M42" s="223"/>
      <c r="N42" s="223"/>
      <c r="O42" s="223"/>
      <c r="P42" s="224"/>
    </row>
    <row r="43" spans="1:16" ht="19.149999999999999" hidden="1" customHeight="1" x14ac:dyDescent="0.25">
      <c r="A43" s="171"/>
      <c r="B43" s="171"/>
      <c r="C43" s="182"/>
      <c r="D43" s="224"/>
      <c r="E43" s="223"/>
      <c r="F43" s="223"/>
      <c r="G43" s="223"/>
      <c r="H43" s="223"/>
      <c r="I43" s="223"/>
      <c r="J43" s="223"/>
      <c r="K43" s="223"/>
      <c r="L43" s="223"/>
      <c r="M43" s="223"/>
      <c r="N43" s="223"/>
      <c r="O43" s="223"/>
      <c r="P43" s="224"/>
    </row>
    <row r="44" spans="1:16" ht="19.149999999999999" hidden="1" customHeight="1" x14ac:dyDescent="0.25">
      <c r="A44" s="160"/>
      <c r="B44" s="160"/>
      <c r="C44" s="182"/>
      <c r="D44" s="224"/>
      <c r="E44" s="223"/>
      <c r="F44" s="223"/>
      <c r="G44" s="223"/>
      <c r="H44" s="223"/>
      <c r="I44" s="223"/>
      <c r="J44" s="223"/>
      <c r="K44" s="223"/>
      <c r="L44" s="223"/>
      <c r="M44" s="223"/>
      <c r="N44" s="223"/>
      <c r="O44" s="223"/>
      <c r="P44" s="224"/>
    </row>
    <row r="45" spans="1:16" ht="19.149999999999999" hidden="1" customHeight="1" x14ac:dyDescent="0.25">
      <c r="A45" s="171"/>
      <c r="B45" s="171"/>
      <c r="C45" s="182"/>
      <c r="D45" s="224"/>
      <c r="E45" s="223"/>
      <c r="F45" s="223"/>
      <c r="G45" s="223"/>
      <c r="H45" s="223"/>
      <c r="I45" s="223"/>
      <c r="J45" s="223"/>
      <c r="K45" s="223"/>
      <c r="L45" s="223"/>
      <c r="M45" s="223"/>
      <c r="N45" s="223"/>
      <c r="O45" s="223"/>
      <c r="P45" s="224"/>
    </row>
    <row r="46" spans="1:16" ht="19.149999999999999" hidden="1" customHeight="1" x14ac:dyDescent="0.25">
      <c r="A46" s="160"/>
      <c r="B46" s="160"/>
      <c r="C46" s="182"/>
      <c r="D46" s="224"/>
      <c r="E46" s="223"/>
      <c r="F46" s="223"/>
      <c r="G46" s="223"/>
      <c r="H46" s="223"/>
      <c r="I46" s="223"/>
      <c r="J46" s="223"/>
      <c r="K46" s="223"/>
      <c r="L46" s="223"/>
      <c r="M46" s="223"/>
      <c r="N46" s="223"/>
      <c r="O46" s="223"/>
      <c r="P46" s="224"/>
    </row>
    <row r="47" spans="1:16" ht="19.149999999999999" hidden="1" customHeight="1" x14ac:dyDescent="0.25">
      <c r="A47" s="171"/>
      <c r="B47" s="171"/>
      <c r="C47" s="182"/>
      <c r="D47" s="224"/>
      <c r="E47" s="223"/>
      <c r="F47" s="223"/>
      <c r="G47" s="223"/>
      <c r="H47" s="223"/>
      <c r="I47" s="223"/>
      <c r="J47" s="223"/>
      <c r="K47" s="223"/>
      <c r="L47" s="223"/>
      <c r="M47" s="223"/>
      <c r="N47" s="223"/>
      <c r="O47" s="223"/>
      <c r="P47" s="224"/>
    </row>
    <row r="48" spans="1:16" ht="19.149999999999999" hidden="1" customHeight="1" x14ac:dyDescent="0.25">
      <c r="A48" s="160"/>
      <c r="B48" s="160"/>
      <c r="C48" s="182"/>
      <c r="D48" s="224"/>
      <c r="E48" s="223"/>
      <c r="F48" s="223"/>
      <c r="G48" s="223"/>
      <c r="H48" s="223"/>
      <c r="I48" s="223"/>
      <c r="J48" s="223"/>
      <c r="K48" s="223"/>
      <c r="L48" s="223"/>
      <c r="M48" s="223"/>
      <c r="N48" s="223"/>
      <c r="O48" s="223"/>
      <c r="P48" s="224"/>
    </row>
    <row r="49" spans="1:16" ht="19.149999999999999" hidden="1" customHeight="1" x14ac:dyDescent="0.25">
      <c r="A49" s="160"/>
      <c r="B49" s="160"/>
      <c r="C49" s="182"/>
      <c r="D49" s="224"/>
      <c r="E49" s="223"/>
      <c r="F49" s="223"/>
      <c r="G49" s="223"/>
      <c r="H49" s="223"/>
      <c r="I49" s="223"/>
      <c r="J49" s="223"/>
      <c r="K49" s="223"/>
      <c r="L49" s="223"/>
      <c r="M49" s="223"/>
      <c r="N49" s="223"/>
      <c r="O49" s="223"/>
      <c r="P49" s="224"/>
    </row>
    <row r="50" spans="1:16" ht="19.149999999999999" hidden="1" customHeight="1" x14ac:dyDescent="0.25">
      <c r="A50" s="171"/>
      <c r="B50" s="171"/>
      <c r="C50" s="182"/>
      <c r="D50" s="224"/>
      <c r="E50" s="223"/>
      <c r="F50" s="223"/>
      <c r="G50" s="223"/>
      <c r="H50" s="223"/>
      <c r="I50" s="223"/>
      <c r="J50" s="223"/>
      <c r="K50" s="223"/>
      <c r="L50" s="223"/>
      <c r="M50" s="223"/>
      <c r="N50" s="223"/>
      <c r="O50" s="223"/>
      <c r="P50" s="224"/>
    </row>
    <row r="51" spans="1:16" ht="19.149999999999999" hidden="1" customHeight="1" x14ac:dyDescent="0.25">
      <c r="A51" s="160"/>
      <c r="B51" s="160"/>
      <c r="C51" s="182"/>
      <c r="D51" s="224"/>
      <c r="E51" s="223"/>
      <c r="F51" s="223"/>
      <c r="G51" s="223"/>
      <c r="H51" s="223"/>
      <c r="I51" s="223"/>
      <c r="J51" s="223"/>
      <c r="K51" s="223"/>
      <c r="L51" s="223"/>
      <c r="M51" s="223"/>
      <c r="N51" s="223"/>
      <c r="O51" s="223"/>
      <c r="P51" s="224"/>
    </row>
    <row r="52" spans="1:16" ht="19.149999999999999" hidden="1" customHeight="1" x14ac:dyDescent="0.25">
      <c r="A52" s="171"/>
      <c r="B52" s="171"/>
      <c r="C52" s="182"/>
      <c r="D52" s="224"/>
      <c r="E52" s="223"/>
      <c r="F52" s="223"/>
      <c r="G52" s="223"/>
      <c r="H52" s="223"/>
      <c r="I52" s="223"/>
      <c r="J52" s="223"/>
      <c r="K52" s="223"/>
      <c r="L52" s="223"/>
      <c r="M52" s="223"/>
      <c r="N52" s="223"/>
      <c r="O52" s="223"/>
      <c r="P52" s="224"/>
    </row>
    <row r="53" spans="1:16" ht="19.149999999999999" hidden="1" customHeight="1" x14ac:dyDescent="0.25">
      <c r="A53" s="160"/>
      <c r="B53" s="160"/>
      <c r="C53" s="182"/>
      <c r="D53" s="224"/>
      <c r="E53" s="223"/>
      <c r="F53" s="223"/>
      <c r="G53" s="223"/>
      <c r="H53" s="223"/>
      <c r="I53" s="223"/>
      <c r="J53" s="223"/>
      <c r="K53" s="223"/>
      <c r="L53" s="223"/>
      <c r="M53" s="223"/>
      <c r="N53" s="223"/>
      <c r="O53" s="223"/>
      <c r="P53" s="224"/>
    </row>
    <row r="54" spans="1:16" ht="19.149999999999999" hidden="1" customHeight="1" x14ac:dyDescent="0.25">
      <c r="A54" s="171"/>
      <c r="B54" s="171"/>
      <c r="C54" s="182"/>
      <c r="D54" s="224"/>
      <c r="E54" s="223"/>
      <c r="F54" s="223"/>
      <c r="G54" s="223"/>
      <c r="H54" s="223"/>
      <c r="I54" s="223"/>
      <c r="J54" s="223"/>
      <c r="K54" s="223"/>
      <c r="L54" s="223"/>
      <c r="M54" s="223"/>
      <c r="N54" s="223"/>
      <c r="O54" s="223"/>
      <c r="P54" s="224"/>
    </row>
    <row r="55" spans="1:16" ht="19.149999999999999" hidden="1" customHeight="1" x14ac:dyDescent="0.25">
      <c r="A55" s="160"/>
      <c r="B55" s="160"/>
      <c r="C55" s="182"/>
      <c r="D55" s="224"/>
      <c r="E55" s="223"/>
      <c r="F55" s="223"/>
      <c r="G55" s="223"/>
      <c r="H55" s="223"/>
      <c r="I55" s="223"/>
      <c r="J55" s="223"/>
      <c r="K55" s="223"/>
      <c r="L55" s="223"/>
      <c r="M55" s="223"/>
      <c r="N55" s="223"/>
      <c r="O55" s="223"/>
      <c r="P55" s="224"/>
    </row>
    <row r="56" spans="1:16" ht="19.149999999999999" hidden="1" customHeight="1" x14ac:dyDescent="0.25">
      <c r="A56" s="160"/>
      <c r="B56" s="160"/>
      <c r="C56" s="182"/>
      <c r="D56" s="224"/>
      <c r="E56" s="223"/>
      <c r="F56" s="223"/>
      <c r="G56" s="223"/>
      <c r="H56" s="223"/>
      <c r="I56" s="223"/>
      <c r="J56" s="223"/>
      <c r="K56" s="223"/>
      <c r="L56" s="223"/>
      <c r="M56" s="223"/>
      <c r="N56" s="223"/>
      <c r="O56" s="223"/>
      <c r="P56" s="224"/>
    </row>
    <row r="57" spans="1:16" ht="19.149999999999999" hidden="1" customHeight="1" x14ac:dyDescent="0.25">
      <c r="A57" s="175"/>
      <c r="B57" s="175"/>
      <c r="C57" s="188"/>
      <c r="D57" s="231"/>
      <c r="E57" s="230"/>
      <c r="F57" s="230"/>
      <c r="G57" s="230"/>
      <c r="H57" s="230"/>
      <c r="I57" s="230"/>
      <c r="J57" s="230"/>
      <c r="K57" s="230"/>
      <c r="L57" s="230"/>
      <c r="M57" s="230"/>
      <c r="N57" s="230"/>
      <c r="O57" s="230"/>
      <c r="P57" s="231"/>
    </row>
    <row r="58" spans="1:16" ht="12.75" customHeight="1" x14ac:dyDescent="0.25">
      <c r="C58" s="34"/>
      <c r="D58" s="234"/>
      <c r="E58" s="234"/>
      <c r="F58" s="234"/>
      <c r="G58" s="234"/>
      <c r="H58" s="234"/>
      <c r="I58" s="234"/>
      <c r="J58" s="234"/>
      <c r="K58" s="234"/>
      <c r="L58" s="234"/>
      <c r="M58" s="234"/>
      <c r="N58" s="234"/>
      <c r="O58" s="234"/>
      <c r="P58" s="234"/>
    </row>
    <row r="59" spans="1:16" s="15" customFormat="1" ht="18" customHeight="1" x14ac:dyDescent="0.25">
      <c r="A59" s="235" t="s">
        <v>50</v>
      </c>
      <c r="B59" s="150"/>
      <c r="C59" s="15" t="s">
        <v>142</v>
      </c>
      <c r="D59" s="236"/>
      <c r="E59" s="236"/>
      <c r="F59" s="236"/>
      <c r="G59" s="236"/>
      <c r="H59" s="236"/>
      <c r="I59" s="236"/>
      <c r="K59" s="236"/>
      <c r="L59" s="236"/>
      <c r="M59" s="236"/>
      <c r="N59" s="236"/>
      <c r="O59" s="236"/>
    </row>
    <row r="60" spans="1:16" ht="26.25" customHeight="1" x14ac:dyDescent="0.25">
      <c r="A60" s="1"/>
      <c r="B60" s="237"/>
      <c r="C60" s="238" t="s">
        <v>177</v>
      </c>
      <c r="D60" s="238"/>
      <c r="E60" s="238"/>
      <c r="F60" s="238"/>
      <c r="G60" s="238"/>
      <c r="H60" s="238"/>
      <c r="I60" s="238"/>
      <c r="J60" s="238"/>
      <c r="K60" s="1"/>
      <c r="L60" s="1"/>
      <c r="M60" s="239"/>
      <c r="N60" s="239"/>
      <c r="O60" s="239"/>
    </row>
  </sheetData>
  <mergeCells count="8">
    <mergeCell ref="P4:P6"/>
    <mergeCell ref="D5:J5"/>
    <mergeCell ref="A4:A6"/>
    <mergeCell ref="B4:B6"/>
    <mergeCell ref="C4:C6"/>
    <mergeCell ref="D4:J4"/>
    <mergeCell ref="K4:M4"/>
    <mergeCell ref="K5:M5"/>
  </mergeCells>
  <printOptions horizontalCentered="1"/>
  <pageMargins left="0.62992125984252001" right="0.43307086614173201" top="0.74803149606299202" bottom="0.35433070866141703" header="0.31496062992126" footer="0.31496062992126"/>
  <pageSetup paperSize="9" orientation="landscape"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T62"/>
  <sheetViews>
    <sheetView topLeftCell="A10" workbookViewId="0">
      <selection activeCell="AB11" sqref="AB10:AB11"/>
    </sheetView>
  </sheetViews>
  <sheetFormatPr defaultColWidth="9.28515625" defaultRowHeight="16.5" x14ac:dyDescent="0.25"/>
  <cols>
    <col min="1" max="1" width="5.28515625" style="2" customWidth="1"/>
    <col min="2" max="2" width="6.28515625" style="42" hidden="1" customWidth="1"/>
    <col min="3" max="3" width="14.85546875" style="42" customWidth="1"/>
    <col min="4" max="8" width="9.42578125" style="42" customWidth="1"/>
    <col min="9" max="9" width="2.7109375" style="42" customWidth="1"/>
    <col min="10" max="10" width="9.28515625" style="42" hidden="1" customWidth="1"/>
    <col min="11" max="11" width="9.42578125" style="42" hidden="1" customWidth="1"/>
    <col min="12" max="12" width="9.140625" style="42" hidden="1" customWidth="1"/>
    <col min="13" max="13" width="10.28515625" style="42" hidden="1" customWidth="1"/>
    <col min="14" max="16" width="9.42578125" style="42" customWidth="1"/>
    <col min="17" max="17" width="7.28515625" style="42" hidden="1" customWidth="1"/>
    <col min="18" max="18" width="2.140625" style="42" hidden="1" customWidth="1"/>
    <col min="19" max="19" width="3" style="42" hidden="1" customWidth="1"/>
    <col min="20" max="20" width="11" style="42" customWidth="1"/>
    <col min="21" max="21" width="9.42578125" style="42" customWidth="1"/>
    <col min="22" max="22" width="9.140625" style="42" hidden="1" customWidth="1"/>
    <col min="23" max="23" width="10.28515625" style="42" hidden="1" customWidth="1"/>
    <col min="24" max="24" width="8.7109375" style="42" hidden="1" customWidth="1"/>
    <col min="25" max="25" width="10.85546875" style="42" customWidth="1"/>
    <col min="26" max="16384" width="9.28515625" style="42"/>
  </cols>
  <sheetData>
    <row r="1" spans="1:202" s="1" customFormat="1" ht="17.25" customHeight="1" x14ac:dyDescent="0.25">
      <c r="A1" s="770" t="s">
        <v>102</v>
      </c>
      <c r="B1" s="770"/>
      <c r="C1" s="770"/>
      <c r="D1" s="770"/>
      <c r="E1" s="770"/>
      <c r="F1" s="770"/>
      <c r="G1" s="770"/>
      <c r="H1" s="770"/>
      <c r="I1" s="770"/>
      <c r="J1" s="770"/>
      <c r="K1" s="770"/>
      <c r="L1" s="770"/>
      <c r="M1" s="770"/>
      <c r="N1" s="770"/>
      <c r="O1" s="770"/>
      <c r="P1" s="770"/>
      <c r="Q1" s="770"/>
      <c r="R1" s="770"/>
      <c r="S1" s="770"/>
      <c r="T1" s="770"/>
    </row>
    <row r="2" spans="1:202" s="1" customFormat="1" ht="5.25" customHeight="1" x14ac:dyDescent="0.25">
      <c r="A2" s="144"/>
      <c r="B2" s="144"/>
      <c r="C2" s="144"/>
      <c r="D2" s="144"/>
      <c r="N2" s="144"/>
    </row>
    <row r="3" spans="1:202" s="15" customFormat="1" ht="23.25" customHeight="1" x14ac:dyDescent="0.25">
      <c r="A3" s="150"/>
      <c r="B3" s="150"/>
      <c r="C3" s="189"/>
      <c r="D3" s="189"/>
      <c r="M3" s="104" t="s">
        <v>98</v>
      </c>
      <c r="N3" s="189"/>
      <c r="T3" s="104" t="s">
        <v>98</v>
      </c>
    </row>
    <row r="4" spans="1:202" s="1" customFormat="1" ht="15.75" customHeight="1" x14ac:dyDescent="0.25">
      <c r="A4" s="763" t="s">
        <v>1</v>
      </c>
      <c r="B4" s="763" t="s">
        <v>2</v>
      </c>
      <c r="C4" s="763" t="s">
        <v>103</v>
      </c>
      <c r="D4" s="864" t="s">
        <v>4</v>
      </c>
      <c r="E4" s="865"/>
      <c r="F4" s="865"/>
      <c r="G4" s="865"/>
      <c r="H4" s="191"/>
      <c r="I4" s="192"/>
      <c r="J4" s="763" t="s">
        <v>104</v>
      </c>
      <c r="K4" s="858" t="s">
        <v>105</v>
      </c>
      <c r="L4" s="763" t="s">
        <v>106</v>
      </c>
      <c r="M4" s="858" t="s">
        <v>107</v>
      </c>
      <c r="N4" s="864" t="s">
        <v>5</v>
      </c>
      <c r="O4" s="865"/>
      <c r="P4" s="865"/>
      <c r="Q4" s="865"/>
      <c r="R4" s="191"/>
      <c r="S4" s="192"/>
      <c r="T4" s="763" t="s">
        <v>104</v>
      </c>
      <c r="U4" s="858" t="s">
        <v>105</v>
      </c>
      <c r="V4" s="763" t="s">
        <v>106</v>
      </c>
      <c r="W4" s="858" t="s">
        <v>107</v>
      </c>
      <c r="X4" s="861" t="s">
        <v>6</v>
      </c>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s="1" customFormat="1" ht="18.75" customHeight="1" x14ac:dyDescent="0.25">
      <c r="A5" s="771"/>
      <c r="B5" s="771"/>
      <c r="C5" s="771"/>
      <c r="D5" s="864" t="s">
        <v>72</v>
      </c>
      <c r="E5" s="865"/>
      <c r="F5" s="865"/>
      <c r="G5" s="865"/>
      <c r="H5" s="191"/>
      <c r="I5" s="193"/>
      <c r="J5" s="771"/>
      <c r="K5" s="859"/>
      <c r="L5" s="771"/>
      <c r="M5" s="859"/>
      <c r="N5" s="864" t="s">
        <v>72</v>
      </c>
      <c r="O5" s="865"/>
      <c r="P5" s="865"/>
      <c r="Q5" s="865"/>
      <c r="R5" s="191"/>
      <c r="S5" s="193"/>
      <c r="T5" s="771"/>
      <c r="U5" s="859"/>
      <c r="V5" s="771"/>
      <c r="W5" s="859"/>
      <c r="X5" s="862"/>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1" customFormat="1" ht="19.5" customHeight="1" x14ac:dyDescent="0.25">
      <c r="A6" s="764"/>
      <c r="B6" s="764"/>
      <c r="C6" s="764"/>
      <c r="D6" s="190" t="s">
        <v>108</v>
      </c>
      <c r="E6" s="194" t="s">
        <v>109</v>
      </c>
      <c r="F6" s="194" t="s">
        <v>110</v>
      </c>
      <c r="G6" s="190" t="s">
        <v>111</v>
      </c>
      <c r="H6" s="190" t="s">
        <v>112</v>
      </c>
      <c r="I6" s="195"/>
      <c r="J6" s="764"/>
      <c r="K6" s="860"/>
      <c r="L6" s="764"/>
      <c r="M6" s="860"/>
      <c r="N6" s="190" t="s">
        <v>108</v>
      </c>
      <c r="O6" s="190" t="s">
        <v>109</v>
      </c>
      <c r="P6" s="194" t="s">
        <v>110</v>
      </c>
      <c r="Q6" s="190" t="s">
        <v>111</v>
      </c>
      <c r="R6" s="190" t="s">
        <v>112</v>
      </c>
      <c r="S6" s="195"/>
      <c r="T6" s="764"/>
      <c r="U6" s="860"/>
      <c r="V6" s="764"/>
      <c r="W6" s="860"/>
      <c r="X6" s="86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row>
    <row r="7" spans="1:202" s="1" customFormat="1" ht="19.350000000000001" customHeight="1" x14ac:dyDescent="0.25">
      <c r="A7" s="127" t="s">
        <v>15</v>
      </c>
      <c r="B7" s="127" t="s">
        <v>16</v>
      </c>
      <c r="C7" s="127" t="s">
        <v>16</v>
      </c>
      <c r="D7" s="141" t="s">
        <v>146</v>
      </c>
      <c r="E7" s="141" t="s">
        <v>147</v>
      </c>
      <c r="F7" s="141" t="s">
        <v>148</v>
      </c>
      <c r="G7" s="141" t="s">
        <v>150</v>
      </c>
      <c r="H7" s="131" t="s">
        <v>163</v>
      </c>
      <c r="I7" s="52"/>
      <c r="J7" s="4"/>
      <c r="K7" s="4"/>
      <c r="L7" s="4"/>
      <c r="M7" s="4"/>
      <c r="N7" s="141" t="s">
        <v>151</v>
      </c>
      <c r="O7" s="131" t="s">
        <v>162</v>
      </c>
      <c r="P7" s="141" t="s">
        <v>153</v>
      </c>
      <c r="Q7" s="196"/>
      <c r="R7" s="196"/>
      <c r="S7" s="52"/>
      <c r="T7" s="141" t="s">
        <v>154</v>
      </c>
      <c r="U7" s="141" t="s">
        <v>155</v>
      </c>
      <c r="V7" s="4"/>
      <c r="W7" s="4"/>
      <c r="X7" s="4"/>
    </row>
    <row r="8" spans="1:202" ht="19.5" customHeight="1" x14ac:dyDescent="0.25">
      <c r="A8" s="153">
        <v>1</v>
      </c>
      <c r="B8" s="41" t="s">
        <v>17</v>
      </c>
      <c r="C8" s="41" t="s">
        <v>18</v>
      </c>
      <c r="D8" s="197">
        <v>3</v>
      </c>
      <c r="E8" s="197">
        <v>2.75</v>
      </c>
      <c r="F8" s="198">
        <v>2.75</v>
      </c>
      <c r="G8" s="199">
        <v>2.5</v>
      </c>
      <c r="H8" s="199">
        <v>2.25</v>
      </c>
      <c r="I8" s="200"/>
      <c r="J8" s="201">
        <f t="shared" ref="J8:M23" si="0">E8-D8</f>
        <v>-0.25</v>
      </c>
      <c r="K8" s="40">
        <f t="shared" si="0"/>
        <v>0</v>
      </c>
      <c r="L8" s="40">
        <f t="shared" si="0"/>
        <v>-0.25</v>
      </c>
      <c r="M8" s="40">
        <f t="shared" si="0"/>
        <v>-0.25</v>
      </c>
      <c r="N8" s="197">
        <v>2.25</v>
      </c>
      <c r="O8" s="199">
        <v>2.25</v>
      </c>
      <c r="P8" s="199"/>
      <c r="Q8" s="199"/>
      <c r="R8" s="199"/>
      <c r="S8" s="200"/>
      <c r="T8" s="201">
        <f>O8-N8</f>
        <v>0</v>
      </c>
      <c r="U8" s="40"/>
      <c r="V8" s="40"/>
      <c r="W8" s="40"/>
      <c r="X8" s="41"/>
    </row>
    <row r="9" spans="1:202" ht="19.5" customHeight="1" x14ac:dyDescent="0.25">
      <c r="A9" s="171">
        <v>2</v>
      </c>
      <c r="B9" s="44" t="s">
        <v>19</v>
      </c>
      <c r="C9" s="44" t="s">
        <v>20</v>
      </c>
      <c r="D9" s="202">
        <v>4.5</v>
      </c>
      <c r="E9" s="202">
        <v>4.5</v>
      </c>
      <c r="F9" s="203">
        <v>4.5</v>
      </c>
      <c r="G9" s="204">
        <v>4.25</v>
      </c>
      <c r="H9" s="204">
        <v>3.75</v>
      </c>
      <c r="I9" s="205"/>
      <c r="J9" s="202">
        <f t="shared" si="0"/>
        <v>0</v>
      </c>
      <c r="K9" s="43">
        <f t="shared" si="0"/>
        <v>0</v>
      </c>
      <c r="L9" s="43">
        <f t="shared" si="0"/>
        <v>-0.25</v>
      </c>
      <c r="M9" s="43">
        <f t="shared" si="0"/>
        <v>-0.5</v>
      </c>
      <c r="N9" s="202">
        <v>3.75</v>
      </c>
      <c r="O9" s="204">
        <v>3.75</v>
      </c>
      <c r="P9" s="204"/>
      <c r="Q9" s="204"/>
      <c r="R9" s="204"/>
      <c r="S9" s="205"/>
      <c r="T9" s="202">
        <f>O9-N9</f>
        <v>0</v>
      </c>
      <c r="U9" s="43"/>
      <c r="V9" s="43"/>
      <c r="W9" s="43"/>
      <c r="X9" s="44"/>
    </row>
    <row r="10" spans="1:202" ht="19.5" customHeight="1" x14ac:dyDescent="0.25">
      <c r="A10" s="171">
        <v>3</v>
      </c>
      <c r="B10" s="44" t="s">
        <v>21</v>
      </c>
      <c r="C10" s="44" t="s">
        <v>22</v>
      </c>
      <c r="D10" s="202">
        <v>4.75</v>
      </c>
      <c r="E10" s="202">
        <v>4.5</v>
      </c>
      <c r="F10" s="203">
        <v>4.25</v>
      </c>
      <c r="G10" s="204">
        <v>4</v>
      </c>
      <c r="H10" s="204">
        <v>3.75</v>
      </c>
      <c r="I10" s="205"/>
      <c r="J10" s="202">
        <f t="shared" si="0"/>
        <v>-0.25</v>
      </c>
      <c r="K10" s="43">
        <f t="shared" si="0"/>
        <v>-0.25</v>
      </c>
      <c r="L10" s="43">
        <f t="shared" si="0"/>
        <v>-0.25</v>
      </c>
      <c r="M10" s="43">
        <f t="shared" si="0"/>
        <v>-0.25</v>
      </c>
      <c r="N10" s="202">
        <v>3.75</v>
      </c>
      <c r="O10" s="204">
        <v>3.75</v>
      </c>
      <c r="P10" s="204"/>
      <c r="Q10" s="204"/>
      <c r="R10" s="204"/>
      <c r="S10" s="205"/>
      <c r="T10" s="202">
        <f t="shared" ref="T10:T24" si="1">O10-N10</f>
        <v>0</v>
      </c>
      <c r="U10" s="43"/>
      <c r="V10" s="43"/>
      <c r="W10" s="43"/>
      <c r="X10" s="44"/>
    </row>
    <row r="11" spans="1:202" ht="19.5" customHeight="1" x14ac:dyDescent="0.25">
      <c r="A11" s="171">
        <v>4</v>
      </c>
      <c r="B11" s="44" t="s">
        <v>23</v>
      </c>
      <c r="C11" s="44" t="s">
        <v>179</v>
      </c>
      <c r="D11" s="202">
        <v>2.9</v>
      </c>
      <c r="E11" s="202">
        <v>2.65</v>
      </c>
      <c r="F11" s="203">
        <v>2.15</v>
      </c>
      <c r="G11" s="204">
        <v>2.15</v>
      </c>
      <c r="H11" s="204">
        <v>2.15</v>
      </c>
      <c r="I11" s="205"/>
      <c r="J11" s="202">
        <f t="shared" si="0"/>
        <v>-0.25</v>
      </c>
      <c r="K11" s="43">
        <f t="shared" si="0"/>
        <v>-0.5</v>
      </c>
      <c r="L11" s="43">
        <f t="shared" si="0"/>
        <v>0</v>
      </c>
      <c r="M11" s="43">
        <f t="shared" si="0"/>
        <v>0</v>
      </c>
      <c r="N11" s="202">
        <v>2.15</v>
      </c>
      <c r="O11" s="204">
        <v>2.15</v>
      </c>
      <c r="P11" s="204"/>
      <c r="Q11" s="204"/>
      <c r="R11" s="204"/>
      <c r="S11" s="205"/>
      <c r="T11" s="202">
        <f t="shared" si="1"/>
        <v>0</v>
      </c>
      <c r="U11" s="43"/>
      <c r="V11" s="43"/>
      <c r="W11" s="43"/>
      <c r="X11" s="44"/>
    </row>
    <row r="12" spans="1:202" ht="19.5" customHeight="1" x14ac:dyDescent="0.25">
      <c r="A12" s="171">
        <v>5</v>
      </c>
      <c r="B12" s="44" t="s">
        <v>25</v>
      </c>
      <c r="C12" s="44" t="s">
        <v>180</v>
      </c>
      <c r="D12" s="202">
        <v>2.9</v>
      </c>
      <c r="E12" s="202">
        <v>2.65</v>
      </c>
      <c r="F12" s="203">
        <v>2.15</v>
      </c>
      <c r="G12" s="204">
        <v>2.15</v>
      </c>
      <c r="H12" s="204">
        <v>2.15</v>
      </c>
      <c r="I12" s="205"/>
      <c r="J12" s="202">
        <f t="shared" si="0"/>
        <v>-0.25</v>
      </c>
      <c r="K12" s="43">
        <f t="shared" si="0"/>
        <v>-0.5</v>
      </c>
      <c r="L12" s="43">
        <f t="shared" si="0"/>
        <v>0</v>
      </c>
      <c r="M12" s="43">
        <f t="shared" si="0"/>
        <v>0</v>
      </c>
      <c r="N12" s="202">
        <v>2.15</v>
      </c>
      <c r="O12" s="204">
        <v>2.15</v>
      </c>
      <c r="P12" s="204"/>
      <c r="Q12" s="204"/>
      <c r="R12" s="204"/>
      <c r="S12" s="205"/>
      <c r="T12" s="202">
        <f t="shared" si="1"/>
        <v>0</v>
      </c>
      <c r="U12" s="43"/>
      <c r="V12" s="43"/>
      <c r="W12" s="43"/>
      <c r="X12" s="44"/>
    </row>
    <row r="13" spans="1:202" ht="19.5" customHeight="1" x14ac:dyDescent="0.25">
      <c r="A13" s="171">
        <v>6</v>
      </c>
      <c r="B13" s="44" t="s">
        <v>27</v>
      </c>
      <c r="C13" s="44" t="s">
        <v>181</v>
      </c>
      <c r="D13" s="202">
        <v>2.9</v>
      </c>
      <c r="E13" s="202">
        <v>2.65</v>
      </c>
      <c r="F13" s="203">
        <v>2.15</v>
      </c>
      <c r="G13" s="204">
        <v>2.15</v>
      </c>
      <c r="H13" s="204">
        <v>2.15</v>
      </c>
      <c r="I13" s="205"/>
      <c r="J13" s="202">
        <f t="shared" si="0"/>
        <v>-0.25</v>
      </c>
      <c r="K13" s="43">
        <f t="shared" si="0"/>
        <v>-0.5</v>
      </c>
      <c r="L13" s="43">
        <f t="shared" si="0"/>
        <v>0</v>
      </c>
      <c r="M13" s="43">
        <f t="shared" si="0"/>
        <v>0</v>
      </c>
      <c r="N13" s="202">
        <v>2.15</v>
      </c>
      <c r="O13" s="204">
        <v>2.15</v>
      </c>
      <c r="P13" s="204"/>
      <c r="Q13" s="204"/>
      <c r="R13" s="204"/>
      <c r="S13" s="205"/>
      <c r="T13" s="202">
        <f t="shared" si="1"/>
        <v>0</v>
      </c>
      <c r="U13" s="43"/>
      <c r="V13" s="43"/>
      <c r="W13" s="43"/>
      <c r="X13" s="44"/>
    </row>
    <row r="14" spans="1:202" ht="19.5" customHeight="1" x14ac:dyDescent="0.25">
      <c r="A14" s="171">
        <v>7</v>
      </c>
      <c r="B14" s="44" t="s">
        <v>29</v>
      </c>
      <c r="C14" s="44" t="s">
        <v>182</v>
      </c>
      <c r="D14" s="202">
        <v>2.9</v>
      </c>
      <c r="E14" s="202">
        <v>2.65</v>
      </c>
      <c r="F14" s="203">
        <v>2.15</v>
      </c>
      <c r="G14" s="204">
        <v>2.15</v>
      </c>
      <c r="H14" s="204">
        <v>2.15</v>
      </c>
      <c r="I14" s="205"/>
      <c r="J14" s="202">
        <f t="shared" si="0"/>
        <v>-0.25</v>
      </c>
      <c r="K14" s="43">
        <f t="shared" si="0"/>
        <v>-0.5</v>
      </c>
      <c r="L14" s="43">
        <f t="shared" si="0"/>
        <v>0</v>
      </c>
      <c r="M14" s="43">
        <f t="shared" si="0"/>
        <v>0</v>
      </c>
      <c r="N14" s="202">
        <v>2.15</v>
      </c>
      <c r="O14" s="204">
        <v>2.15</v>
      </c>
      <c r="P14" s="204"/>
      <c r="Q14" s="204"/>
      <c r="R14" s="204"/>
      <c r="S14" s="205"/>
      <c r="T14" s="202">
        <f t="shared" si="1"/>
        <v>0</v>
      </c>
      <c r="U14" s="43"/>
      <c r="V14" s="43"/>
      <c r="W14" s="43"/>
      <c r="X14" s="44"/>
    </row>
    <row r="15" spans="1:202" ht="19.5" customHeight="1" x14ac:dyDescent="0.25">
      <c r="A15" s="171">
        <v>8</v>
      </c>
      <c r="B15" s="44" t="s">
        <v>31</v>
      </c>
      <c r="C15" s="44" t="s">
        <v>32</v>
      </c>
      <c r="D15" s="202">
        <v>3.1</v>
      </c>
      <c r="E15" s="202">
        <v>3.1</v>
      </c>
      <c r="F15" s="203">
        <v>3</v>
      </c>
      <c r="G15" s="204">
        <v>3</v>
      </c>
      <c r="H15" s="204">
        <v>3</v>
      </c>
      <c r="I15" s="205"/>
      <c r="J15" s="202">
        <f t="shared" si="0"/>
        <v>0</v>
      </c>
      <c r="K15" s="43">
        <f t="shared" si="0"/>
        <v>-0.10000000000000009</v>
      </c>
      <c r="L15" s="43">
        <f t="shared" si="0"/>
        <v>0</v>
      </c>
      <c r="M15" s="43">
        <f t="shared" si="0"/>
        <v>0</v>
      </c>
      <c r="N15" s="202">
        <v>3</v>
      </c>
      <c r="O15" s="204">
        <v>3</v>
      </c>
      <c r="P15" s="204"/>
      <c r="Q15" s="204"/>
      <c r="R15" s="204"/>
      <c r="S15" s="205"/>
      <c r="T15" s="202">
        <f t="shared" si="1"/>
        <v>0</v>
      </c>
      <c r="U15" s="43"/>
      <c r="V15" s="43"/>
      <c r="W15" s="43"/>
      <c r="X15" s="44"/>
    </row>
    <row r="16" spans="1:202" ht="19.5" customHeight="1" x14ac:dyDescent="0.25">
      <c r="A16" s="171">
        <v>9</v>
      </c>
      <c r="B16" s="44" t="s">
        <v>33</v>
      </c>
      <c r="C16" s="44" t="s">
        <v>34</v>
      </c>
      <c r="D16" s="202">
        <v>6.5</v>
      </c>
      <c r="E16" s="202">
        <v>6.25</v>
      </c>
      <c r="F16" s="203">
        <v>5.5</v>
      </c>
      <c r="G16" s="204">
        <v>5.5</v>
      </c>
      <c r="H16" s="204">
        <v>5.25</v>
      </c>
      <c r="I16" s="205"/>
      <c r="J16" s="202">
        <f t="shared" si="0"/>
        <v>-0.25</v>
      </c>
      <c r="K16" s="43">
        <f t="shared" si="0"/>
        <v>-0.75</v>
      </c>
      <c r="L16" s="43">
        <f t="shared" si="0"/>
        <v>0</v>
      </c>
      <c r="M16" s="43">
        <f t="shared" si="0"/>
        <v>-0.25</v>
      </c>
      <c r="N16" s="202">
        <v>5.25</v>
      </c>
      <c r="O16" s="204">
        <v>5.25</v>
      </c>
      <c r="P16" s="204"/>
      <c r="Q16" s="204"/>
      <c r="R16" s="204"/>
      <c r="S16" s="206"/>
      <c r="T16" s="202">
        <f t="shared" si="1"/>
        <v>0</v>
      </c>
      <c r="U16" s="43"/>
      <c r="V16" s="43"/>
      <c r="W16" s="43"/>
      <c r="X16" s="44"/>
    </row>
    <row r="17" spans="1:24" ht="19.5" customHeight="1" x14ac:dyDescent="0.25">
      <c r="A17" s="171">
        <v>10</v>
      </c>
      <c r="B17" s="44" t="s">
        <v>35</v>
      </c>
      <c r="C17" s="44" t="s">
        <v>36</v>
      </c>
      <c r="D17" s="202">
        <v>0.5</v>
      </c>
      <c r="E17" s="202">
        <v>0.5</v>
      </c>
      <c r="F17" s="203">
        <v>0.5</v>
      </c>
      <c r="G17" s="204">
        <v>0.5</v>
      </c>
      <c r="H17" s="204">
        <v>0.75</v>
      </c>
      <c r="I17" s="205"/>
      <c r="J17" s="202">
        <f t="shared" si="0"/>
        <v>0</v>
      </c>
      <c r="K17" s="43">
        <f t="shared" si="0"/>
        <v>0</v>
      </c>
      <c r="L17" s="43">
        <f t="shared" si="0"/>
        <v>0</v>
      </c>
      <c r="M17" s="43">
        <f t="shared" si="0"/>
        <v>0.25</v>
      </c>
      <c r="N17" s="202">
        <v>0.75</v>
      </c>
      <c r="O17" s="204">
        <v>0.75</v>
      </c>
      <c r="P17" s="204"/>
      <c r="Q17" s="204"/>
      <c r="R17" s="204"/>
      <c r="S17" s="205"/>
      <c r="T17" s="202">
        <f t="shared" si="1"/>
        <v>0</v>
      </c>
      <c r="U17" s="43"/>
      <c r="V17" s="43"/>
      <c r="W17" s="43"/>
      <c r="X17" s="44"/>
    </row>
    <row r="18" spans="1:24" ht="19.5" customHeight="1" x14ac:dyDescent="0.25">
      <c r="A18" s="171">
        <v>11</v>
      </c>
      <c r="B18" s="44" t="s">
        <v>37</v>
      </c>
      <c r="C18" s="44" t="s">
        <v>38</v>
      </c>
      <c r="D18" s="202">
        <v>3</v>
      </c>
      <c r="E18" s="202">
        <v>2.75</v>
      </c>
      <c r="F18" s="203">
        <v>2.5</v>
      </c>
      <c r="G18" s="204">
        <v>2.5</v>
      </c>
      <c r="H18" s="204">
        <v>2.5</v>
      </c>
      <c r="I18" s="207" t="s">
        <v>114</v>
      </c>
      <c r="J18" s="202">
        <f t="shared" si="0"/>
        <v>-0.25</v>
      </c>
      <c r="K18" s="43">
        <f t="shared" si="0"/>
        <v>-0.25</v>
      </c>
      <c r="L18" s="43">
        <f t="shared" si="0"/>
        <v>0</v>
      </c>
      <c r="M18" s="43">
        <f t="shared" si="0"/>
        <v>0</v>
      </c>
      <c r="N18" s="202">
        <v>2.5</v>
      </c>
      <c r="O18" s="204">
        <v>2.5</v>
      </c>
      <c r="P18" s="204"/>
      <c r="Q18" s="204"/>
      <c r="R18" s="204"/>
      <c r="S18" s="207"/>
      <c r="T18" s="202">
        <f t="shared" si="1"/>
        <v>0</v>
      </c>
      <c r="U18" s="43"/>
      <c r="V18" s="43"/>
      <c r="W18" s="43"/>
      <c r="X18" s="44"/>
    </row>
    <row r="19" spans="1:24" ht="19.5" customHeight="1" x14ac:dyDescent="0.25">
      <c r="A19" s="171">
        <v>12</v>
      </c>
      <c r="B19" s="44" t="s">
        <v>39</v>
      </c>
      <c r="C19" s="44" t="s">
        <v>40</v>
      </c>
      <c r="D19" s="202">
        <v>4.3499999999999996</v>
      </c>
      <c r="E19" s="202">
        <v>4.0999999999999996</v>
      </c>
      <c r="F19" s="203">
        <v>3.85</v>
      </c>
      <c r="G19" s="204">
        <v>3.6</v>
      </c>
      <c r="H19" s="204">
        <v>3.6</v>
      </c>
      <c r="I19" s="205"/>
      <c r="J19" s="202">
        <f t="shared" si="0"/>
        <v>-0.25</v>
      </c>
      <c r="K19" s="43">
        <f t="shared" si="0"/>
        <v>-0.24999999999999956</v>
      </c>
      <c r="L19" s="43">
        <f t="shared" si="0"/>
        <v>-0.25</v>
      </c>
      <c r="M19" s="43">
        <f t="shared" si="0"/>
        <v>0</v>
      </c>
      <c r="N19" s="202">
        <v>3.6</v>
      </c>
      <c r="O19" s="204">
        <v>4.0999999999999996</v>
      </c>
      <c r="P19" s="204"/>
      <c r="Q19" s="204"/>
      <c r="R19" s="204"/>
      <c r="S19" s="205"/>
      <c r="T19" s="202">
        <f t="shared" si="1"/>
        <v>0.49999999999999956</v>
      </c>
      <c r="U19" s="43"/>
      <c r="V19" s="43"/>
      <c r="W19" s="43"/>
      <c r="X19" s="44"/>
    </row>
    <row r="20" spans="1:24" ht="19.5" customHeight="1" x14ac:dyDescent="0.25">
      <c r="A20" s="171">
        <v>13</v>
      </c>
      <c r="B20" s="44" t="s">
        <v>41</v>
      </c>
      <c r="C20" s="44" t="s">
        <v>42</v>
      </c>
      <c r="D20" s="202">
        <v>5.75</v>
      </c>
      <c r="E20" s="202">
        <v>5.75</v>
      </c>
      <c r="F20" s="203">
        <v>5.5</v>
      </c>
      <c r="G20" s="204">
        <v>4.75</v>
      </c>
      <c r="H20" s="204">
        <v>4.75</v>
      </c>
      <c r="I20" s="205"/>
      <c r="J20" s="202">
        <f t="shared" si="0"/>
        <v>0</v>
      </c>
      <c r="K20" s="43">
        <f t="shared" si="0"/>
        <v>-0.25</v>
      </c>
      <c r="L20" s="43">
        <f t="shared" si="0"/>
        <v>-0.75</v>
      </c>
      <c r="M20" s="43">
        <f t="shared" si="0"/>
        <v>0</v>
      </c>
      <c r="N20" s="202">
        <v>4.75</v>
      </c>
      <c r="O20" s="204">
        <v>4.75</v>
      </c>
      <c r="P20" s="204"/>
      <c r="Q20" s="204"/>
      <c r="R20" s="204"/>
      <c r="S20" s="205"/>
      <c r="T20" s="202">
        <f t="shared" si="1"/>
        <v>0</v>
      </c>
      <c r="U20" s="43"/>
      <c r="V20" s="43"/>
      <c r="W20" s="43"/>
      <c r="X20" s="44"/>
    </row>
    <row r="21" spans="1:24" ht="19.5" customHeight="1" x14ac:dyDescent="0.25">
      <c r="A21" s="171">
        <v>14</v>
      </c>
      <c r="B21" s="44" t="s">
        <v>43</v>
      </c>
      <c r="C21" s="44" t="s">
        <v>44</v>
      </c>
      <c r="D21" s="202">
        <v>2.25</v>
      </c>
      <c r="E21" s="202">
        <v>2</v>
      </c>
      <c r="F21" s="203">
        <v>1.75</v>
      </c>
      <c r="G21" s="204">
        <v>1.5</v>
      </c>
      <c r="H21" s="204">
        <v>1.25</v>
      </c>
      <c r="I21" s="207"/>
      <c r="J21" s="202">
        <f t="shared" si="0"/>
        <v>-0.25</v>
      </c>
      <c r="K21" s="43">
        <f t="shared" si="0"/>
        <v>-0.25</v>
      </c>
      <c r="L21" s="43">
        <f t="shared" si="0"/>
        <v>-0.25</v>
      </c>
      <c r="M21" s="43">
        <f t="shared" si="0"/>
        <v>-0.25</v>
      </c>
      <c r="N21" s="202">
        <v>1.25</v>
      </c>
      <c r="O21" s="204">
        <v>1</v>
      </c>
      <c r="P21" s="204"/>
      <c r="Q21" s="204"/>
      <c r="R21" s="204"/>
      <c r="S21" s="206" t="s">
        <v>113</v>
      </c>
      <c r="T21" s="202">
        <f t="shared" si="1"/>
        <v>-0.25</v>
      </c>
      <c r="U21" s="43"/>
      <c r="V21" s="43"/>
      <c r="W21" s="43"/>
      <c r="X21" s="44"/>
    </row>
    <row r="22" spans="1:24" ht="19.5" customHeight="1" x14ac:dyDescent="0.25">
      <c r="A22" s="171">
        <v>15</v>
      </c>
      <c r="B22" s="44" t="s">
        <v>45</v>
      </c>
      <c r="C22" s="44" t="s">
        <v>46</v>
      </c>
      <c r="D22" s="202">
        <v>3</v>
      </c>
      <c r="E22" s="202">
        <v>3</v>
      </c>
      <c r="F22" s="203">
        <v>3</v>
      </c>
      <c r="G22" s="204">
        <v>2.75</v>
      </c>
      <c r="H22" s="204">
        <v>2.75</v>
      </c>
      <c r="I22" s="207" t="s">
        <v>114</v>
      </c>
      <c r="J22" s="202">
        <f t="shared" si="0"/>
        <v>0</v>
      </c>
      <c r="K22" s="43">
        <f t="shared" si="0"/>
        <v>0</v>
      </c>
      <c r="L22" s="43">
        <f t="shared" si="0"/>
        <v>-0.25</v>
      </c>
      <c r="M22" s="43">
        <f t="shared" si="0"/>
        <v>0</v>
      </c>
      <c r="N22" s="202">
        <v>2.75</v>
      </c>
      <c r="O22" s="204">
        <v>2.75</v>
      </c>
      <c r="P22" s="204"/>
      <c r="Q22" s="204"/>
      <c r="R22" s="204"/>
      <c r="S22" s="207"/>
      <c r="T22" s="202">
        <f t="shared" si="1"/>
        <v>0</v>
      </c>
      <c r="U22" s="43"/>
      <c r="V22" s="43"/>
      <c r="W22" s="43"/>
      <c r="X22" s="44"/>
    </row>
    <row r="23" spans="1:24" ht="19.5" customHeight="1" x14ac:dyDescent="0.25">
      <c r="A23" s="171">
        <v>16</v>
      </c>
      <c r="B23" s="44" t="s">
        <v>47</v>
      </c>
      <c r="C23" s="44" t="s">
        <v>183</v>
      </c>
      <c r="D23" s="202">
        <v>2.1122999999999998</v>
      </c>
      <c r="E23" s="202">
        <v>2.4845999999999999</v>
      </c>
      <c r="F23" s="203">
        <v>2.1000999999999999</v>
      </c>
      <c r="G23" s="204">
        <v>1.0396000000000001</v>
      </c>
      <c r="H23" s="204">
        <v>1.0518000000000001</v>
      </c>
      <c r="I23" s="205"/>
      <c r="J23" s="202">
        <f t="shared" si="0"/>
        <v>0.37230000000000008</v>
      </c>
      <c r="K23" s="43">
        <f t="shared" si="0"/>
        <v>-0.38450000000000006</v>
      </c>
      <c r="L23" s="43">
        <f t="shared" si="0"/>
        <v>-1.0604999999999998</v>
      </c>
      <c r="M23" s="43">
        <f t="shared" si="0"/>
        <v>1.2199999999999989E-2</v>
      </c>
      <c r="N23" s="202">
        <v>0.89490000000000003</v>
      </c>
      <c r="O23" s="204">
        <v>1.0528</v>
      </c>
      <c r="P23" s="204"/>
      <c r="Q23" s="204"/>
      <c r="R23" s="204"/>
      <c r="S23" s="205"/>
      <c r="T23" s="202">
        <f t="shared" si="1"/>
        <v>0.15789999999999993</v>
      </c>
      <c r="U23" s="43"/>
      <c r="V23" s="43"/>
      <c r="W23" s="43"/>
      <c r="X23" s="44"/>
    </row>
    <row r="24" spans="1:24" ht="19.5" customHeight="1" x14ac:dyDescent="0.25">
      <c r="A24" s="171">
        <v>17</v>
      </c>
      <c r="B24" s="44" t="s">
        <v>48</v>
      </c>
      <c r="C24" s="44" t="s">
        <v>49</v>
      </c>
      <c r="D24" s="202">
        <v>5.5</v>
      </c>
      <c r="E24" s="202">
        <v>5.5</v>
      </c>
      <c r="F24" s="203">
        <v>5.5</v>
      </c>
      <c r="G24" s="204">
        <v>5.5</v>
      </c>
      <c r="H24" s="204">
        <v>5.5</v>
      </c>
      <c r="I24" s="205"/>
      <c r="J24" s="202">
        <f t="shared" ref="J24:M39" si="2">E24-D24</f>
        <v>0</v>
      </c>
      <c r="K24" s="43">
        <f t="shared" si="2"/>
        <v>0</v>
      </c>
      <c r="L24" s="43">
        <f t="shared" si="2"/>
        <v>0</v>
      </c>
      <c r="M24" s="43">
        <f t="shared" si="2"/>
        <v>0</v>
      </c>
      <c r="N24" s="202">
        <v>5.5</v>
      </c>
      <c r="O24" s="204">
        <v>5.5</v>
      </c>
      <c r="P24" s="204"/>
      <c r="Q24" s="204"/>
      <c r="R24" s="204"/>
      <c r="S24" s="206"/>
      <c r="T24" s="202">
        <f t="shared" si="1"/>
        <v>0</v>
      </c>
      <c r="U24" s="43"/>
      <c r="V24" s="43"/>
      <c r="W24" s="43"/>
      <c r="X24" s="44"/>
    </row>
    <row r="25" spans="1:24" ht="19.5" customHeight="1" x14ac:dyDescent="0.25">
      <c r="A25" s="175">
        <v>18</v>
      </c>
      <c r="B25" s="46" t="s">
        <v>51</v>
      </c>
      <c r="C25" s="46" t="s">
        <v>52</v>
      </c>
      <c r="D25" s="208">
        <v>5.75</v>
      </c>
      <c r="E25" s="208">
        <v>5.75</v>
      </c>
      <c r="F25" s="209">
        <v>5.25</v>
      </c>
      <c r="G25" s="210">
        <v>5</v>
      </c>
      <c r="H25" s="210">
        <v>4.5</v>
      </c>
      <c r="I25" s="211"/>
      <c r="J25" s="212">
        <f t="shared" si="2"/>
        <v>0</v>
      </c>
      <c r="K25" s="45">
        <f t="shared" si="2"/>
        <v>-0.5</v>
      </c>
      <c r="L25" s="45">
        <f t="shared" si="2"/>
        <v>-0.25</v>
      </c>
      <c r="M25" s="45">
        <f t="shared" si="2"/>
        <v>-0.5</v>
      </c>
      <c r="N25" s="208">
        <v>4.5</v>
      </c>
      <c r="O25" s="210">
        <v>4.25</v>
      </c>
      <c r="P25" s="210"/>
      <c r="Q25" s="210"/>
      <c r="R25" s="210"/>
      <c r="S25" s="211"/>
      <c r="T25" s="212">
        <f>O25-N25</f>
        <v>-0.25</v>
      </c>
      <c r="U25" s="45"/>
      <c r="V25" s="45"/>
      <c r="W25" s="45"/>
      <c r="X25" s="46"/>
    </row>
    <row r="26" spans="1:24" ht="12.75" hidden="1" customHeight="1" x14ac:dyDescent="0.25">
      <c r="A26" s="160"/>
      <c r="B26" s="47"/>
      <c r="C26" s="47"/>
      <c r="D26" s="47"/>
      <c r="E26" s="47"/>
      <c r="F26" s="47"/>
      <c r="G26" s="47"/>
      <c r="H26" s="47"/>
      <c r="I26" s="47"/>
      <c r="J26" s="197">
        <f t="shared" si="2"/>
        <v>0</v>
      </c>
      <c r="K26" s="47"/>
      <c r="L26" s="47"/>
      <c r="M26" s="47"/>
      <c r="N26" s="47"/>
      <c r="O26" s="47"/>
      <c r="P26" s="47"/>
      <c r="Q26" s="47"/>
      <c r="R26" s="47"/>
      <c r="S26" s="47"/>
      <c r="T26" s="197">
        <f t="shared" ref="T26:T54" si="3">O26-N26</f>
        <v>0</v>
      </c>
      <c r="U26" s="47"/>
      <c r="V26" s="47"/>
      <c r="W26" s="47"/>
      <c r="X26" s="47"/>
    </row>
    <row r="27" spans="1:24" ht="12.75" hidden="1" customHeight="1" x14ac:dyDescent="0.25">
      <c r="A27" s="171"/>
      <c r="B27" s="44"/>
      <c r="C27" s="44"/>
      <c r="D27" s="44"/>
      <c r="E27" s="44"/>
      <c r="F27" s="44"/>
      <c r="G27" s="44"/>
      <c r="H27" s="44"/>
      <c r="I27" s="47"/>
      <c r="J27" s="197">
        <f t="shared" si="2"/>
        <v>0</v>
      </c>
      <c r="K27" s="44"/>
      <c r="L27" s="44"/>
      <c r="M27" s="44"/>
      <c r="N27" s="44"/>
      <c r="O27" s="44"/>
      <c r="P27" s="44"/>
      <c r="Q27" s="44"/>
      <c r="R27" s="44"/>
      <c r="S27" s="47"/>
      <c r="T27" s="197">
        <f t="shared" si="3"/>
        <v>0</v>
      </c>
      <c r="U27" s="44"/>
      <c r="V27" s="44"/>
      <c r="W27" s="44"/>
      <c r="X27" s="44"/>
    </row>
    <row r="28" spans="1:24" ht="12.75" hidden="1" customHeight="1" x14ac:dyDescent="0.25">
      <c r="A28" s="171"/>
      <c r="B28" s="44"/>
      <c r="C28" s="44"/>
      <c r="D28" s="44"/>
      <c r="E28" s="44"/>
      <c r="F28" s="44"/>
      <c r="G28" s="44"/>
      <c r="H28" s="44"/>
      <c r="I28" s="47"/>
      <c r="J28" s="197">
        <f t="shared" si="2"/>
        <v>0</v>
      </c>
      <c r="K28" s="44"/>
      <c r="L28" s="44"/>
      <c r="M28" s="44"/>
      <c r="N28" s="44"/>
      <c r="O28" s="44"/>
      <c r="P28" s="44"/>
      <c r="Q28" s="44"/>
      <c r="R28" s="44"/>
      <c r="S28" s="47"/>
      <c r="T28" s="197">
        <f t="shared" si="3"/>
        <v>0</v>
      </c>
      <c r="U28" s="44"/>
      <c r="V28" s="44"/>
      <c r="W28" s="44"/>
      <c r="X28" s="44"/>
    </row>
    <row r="29" spans="1:24" ht="12.75" hidden="1" customHeight="1" x14ac:dyDescent="0.25">
      <c r="A29" s="171"/>
      <c r="B29" s="44"/>
      <c r="C29" s="44"/>
      <c r="D29" s="44"/>
      <c r="E29" s="44"/>
      <c r="F29" s="44"/>
      <c r="G29" s="44"/>
      <c r="H29" s="44"/>
      <c r="I29" s="47"/>
      <c r="J29" s="197">
        <f t="shared" si="2"/>
        <v>0</v>
      </c>
      <c r="K29" s="44"/>
      <c r="L29" s="44"/>
      <c r="M29" s="44"/>
      <c r="N29" s="44"/>
      <c r="O29" s="44"/>
      <c r="P29" s="44"/>
      <c r="Q29" s="44"/>
      <c r="R29" s="44"/>
      <c r="S29" s="47"/>
      <c r="T29" s="197">
        <f t="shared" si="3"/>
        <v>0</v>
      </c>
      <c r="U29" s="44"/>
      <c r="V29" s="44"/>
      <c r="W29" s="44"/>
      <c r="X29" s="44"/>
    </row>
    <row r="30" spans="1:24" ht="12.75" hidden="1" customHeight="1" x14ac:dyDescent="0.25">
      <c r="A30" s="171"/>
      <c r="B30" s="44"/>
      <c r="C30" s="44"/>
      <c r="D30" s="44"/>
      <c r="E30" s="44"/>
      <c r="F30" s="44"/>
      <c r="G30" s="44"/>
      <c r="H30" s="44"/>
      <c r="I30" s="47"/>
      <c r="J30" s="197">
        <f t="shared" si="2"/>
        <v>0</v>
      </c>
      <c r="K30" s="44"/>
      <c r="L30" s="44"/>
      <c r="M30" s="44"/>
      <c r="N30" s="44"/>
      <c r="O30" s="44"/>
      <c r="P30" s="44"/>
      <c r="Q30" s="44"/>
      <c r="R30" s="44"/>
      <c r="S30" s="47"/>
      <c r="T30" s="197">
        <f t="shared" si="3"/>
        <v>0</v>
      </c>
      <c r="U30" s="44"/>
      <c r="V30" s="44"/>
      <c r="W30" s="44"/>
      <c r="X30" s="44"/>
    </row>
    <row r="31" spans="1:24" ht="12.75" hidden="1" customHeight="1" x14ac:dyDescent="0.25">
      <c r="A31" s="171"/>
      <c r="B31" s="44"/>
      <c r="C31" s="44"/>
      <c r="D31" s="44"/>
      <c r="E31" s="44"/>
      <c r="F31" s="44"/>
      <c r="G31" s="44"/>
      <c r="H31" s="44"/>
      <c r="I31" s="47"/>
      <c r="J31" s="197">
        <f t="shared" si="2"/>
        <v>0</v>
      </c>
      <c r="K31" s="44"/>
      <c r="L31" s="44"/>
      <c r="M31" s="44"/>
      <c r="N31" s="44"/>
      <c r="O31" s="44"/>
      <c r="P31" s="44"/>
      <c r="Q31" s="44"/>
      <c r="R31" s="44"/>
      <c r="S31" s="47"/>
      <c r="T31" s="197">
        <f t="shared" si="3"/>
        <v>0</v>
      </c>
      <c r="U31" s="44"/>
      <c r="V31" s="44"/>
      <c r="W31" s="44"/>
      <c r="X31" s="44"/>
    </row>
    <row r="32" spans="1:24" ht="12.75" hidden="1" customHeight="1" x14ac:dyDescent="0.25">
      <c r="A32" s="171"/>
      <c r="B32" s="44"/>
      <c r="C32" s="44"/>
      <c r="D32" s="44"/>
      <c r="E32" s="44"/>
      <c r="F32" s="44"/>
      <c r="G32" s="44"/>
      <c r="H32" s="44"/>
      <c r="I32" s="47"/>
      <c r="J32" s="197">
        <f t="shared" si="2"/>
        <v>0</v>
      </c>
      <c r="K32" s="44"/>
      <c r="L32" s="44"/>
      <c r="M32" s="44"/>
      <c r="N32" s="44"/>
      <c r="O32" s="44"/>
      <c r="P32" s="44"/>
      <c r="Q32" s="44"/>
      <c r="R32" s="44"/>
      <c r="S32" s="47"/>
      <c r="T32" s="197">
        <f t="shared" si="3"/>
        <v>0</v>
      </c>
      <c r="U32" s="44"/>
      <c r="V32" s="44"/>
      <c r="W32" s="44"/>
      <c r="X32" s="44"/>
    </row>
    <row r="33" spans="1:24" ht="12.75" hidden="1" customHeight="1" x14ac:dyDescent="0.25">
      <c r="A33" s="171"/>
      <c r="B33" s="44"/>
      <c r="C33" s="44"/>
      <c r="D33" s="44"/>
      <c r="E33" s="44"/>
      <c r="F33" s="44"/>
      <c r="G33" s="44"/>
      <c r="H33" s="44"/>
      <c r="I33" s="47"/>
      <c r="J33" s="197">
        <f t="shared" si="2"/>
        <v>0</v>
      </c>
      <c r="K33" s="44"/>
      <c r="L33" s="44"/>
      <c r="M33" s="44"/>
      <c r="N33" s="44"/>
      <c r="O33" s="44"/>
      <c r="P33" s="44"/>
      <c r="Q33" s="44"/>
      <c r="R33" s="44"/>
      <c r="S33" s="47"/>
      <c r="T33" s="197">
        <f t="shared" si="3"/>
        <v>0</v>
      </c>
      <c r="U33" s="44"/>
      <c r="V33" s="44"/>
      <c r="W33" s="44"/>
      <c r="X33" s="44"/>
    </row>
    <row r="34" spans="1:24" ht="12.75" hidden="1" customHeight="1" x14ac:dyDescent="0.25">
      <c r="A34" s="171"/>
      <c r="B34" s="44"/>
      <c r="C34" s="44"/>
      <c r="D34" s="44"/>
      <c r="E34" s="44"/>
      <c r="F34" s="44"/>
      <c r="G34" s="44"/>
      <c r="H34" s="44"/>
      <c r="I34" s="47"/>
      <c r="J34" s="197">
        <f t="shared" si="2"/>
        <v>0</v>
      </c>
      <c r="K34" s="44"/>
      <c r="L34" s="44"/>
      <c r="M34" s="44"/>
      <c r="N34" s="44"/>
      <c r="O34" s="44"/>
      <c r="P34" s="44"/>
      <c r="Q34" s="44"/>
      <c r="R34" s="44"/>
      <c r="S34" s="47"/>
      <c r="T34" s="197">
        <f t="shared" si="3"/>
        <v>0</v>
      </c>
      <c r="U34" s="44"/>
      <c r="V34" s="44"/>
      <c r="W34" s="44"/>
      <c r="X34" s="44"/>
    </row>
    <row r="35" spans="1:24" ht="12.75" hidden="1" customHeight="1" x14ac:dyDescent="0.25">
      <c r="A35" s="171"/>
      <c r="B35" s="44"/>
      <c r="C35" s="44"/>
      <c r="D35" s="44"/>
      <c r="E35" s="44"/>
      <c r="F35" s="44"/>
      <c r="G35" s="44"/>
      <c r="H35" s="44"/>
      <c r="I35" s="47"/>
      <c r="J35" s="197">
        <f t="shared" si="2"/>
        <v>0</v>
      </c>
      <c r="K35" s="44"/>
      <c r="L35" s="44"/>
      <c r="M35" s="44"/>
      <c r="N35" s="44"/>
      <c r="O35" s="44"/>
      <c r="P35" s="44"/>
      <c r="Q35" s="44"/>
      <c r="R35" s="44"/>
      <c r="S35" s="47"/>
      <c r="T35" s="197">
        <f t="shared" si="3"/>
        <v>0</v>
      </c>
      <c r="U35" s="44"/>
      <c r="V35" s="44"/>
      <c r="W35" s="44"/>
      <c r="X35" s="44"/>
    </row>
    <row r="36" spans="1:24" ht="12.75" hidden="1" customHeight="1" x14ac:dyDescent="0.25">
      <c r="A36" s="171"/>
      <c r="B36" s="44"/>
      <c r="C36" s="44"/>
      <c r="D36" s="44"/>
      <c r="E36" s="44"/>
      <c r="F36" s="44"/>
      <c r="G36" s="44"/>
      <c r="H36" s="44"/>
      <c r="I36" s="47"/>
      <c r="J36" s="197">
        <f t="shared" si="2"/>
        <v>0</v>
      </c>
      <c r="K36" s="44"/>
      <c r="L36" s="44"/>
      <c r="M36" s="44"/>
      <c r="N36" s="44"/>
      <c r="O36" s="44"/>
      <c r="P36" s="44"/>
      <c r="Q36" s="44"/>
      <c r="R36" s="44"/>
      <c r="S36" s="47"/>
      <c r="T36" s="197">
        <f t="shared" si="3"/>
        <v>0</v>
      </c>
      <c r="U36" s="44"/>
      <c r="V36" s="44"/>
      <c r="W36" s="44"/>
      <c r="X36" s="44"/>
    </row>
    <row r="37" spans="1:24" ht="12.75" hidden="1" customHeight="1" x14ac:dyDescent="0.25">
      <c r="A37" s="171"/>
      <c r="B37" s="44"/>
      <c r="C37" s="44"/>
      <c r="D37" s="44"/>
      <c r="E37" s="44"/>
      <c r="F37" s="44"/>
      <c r="G37" s="44"/>
      <c r="H37" s="44"/>
      <c r="I37" s="47"/>
      <c r="J37" s="197">
        <f t="shared" si="2"/>
        <v>0</v>
      </c>
      <c r="K37" s="44"/>
      <c r="L37" s="44"/>
      <c r="M37" s="44"/>
      <c r="N37" s="44"/>
      <c r="O37" s="44"/>
      <c r="P37" s="44"/>
      <c r="Q37" s="44"/>
      <c r="R37" s="44"/>
      <c r="S37" s="47"/>
      <c r="T37" s="197">
        <f t="shared" si="3"/>
        <v>0</v>
      </c>
      <c r="U37" s="44"/>
      <c r="V37" s="44"/>
      <c r="W37" s="44"/>
      <c r="X37" s="44"/>
    </row>
    <row r="38" spans="1:24" ht="12.75" hidden="1" customHeight="1" x14ac:dyDescent="0.25">
      <c r="A38" s="171"/>
      <c r="B38" s="44"/>
      <c r="C38" s="44"/>
      <c r="D38" s="44"/>
      <c r="E38" s="44"/>
      <c r="F38" s="44"/>
      <c r="G38" s="44"/>
      <c r="H38" s="44"/>
      <c r="I38" s="47"/>
      <c r="J38" s="197">
        <f t="shared" si="2"/>
        <v>0</v>
      </c>
      <c r="K38" s="44"/>
      <c r="L38" s="44"/>
      <c r="M38" s="44"/>
      <c r="N38" s="44"/>
      <c r="O38" s="44"/>
      <c r="P38" s="44"/>
      <c r="Q38" s="44"/>
      <c r="R38" s="44"/>
      <c r="S38" s="47"/>
      <c r="T38" s="197">
        <f t="shared" si="3"/>
        <v>0</v>
      </c>
      <c r="U38" s="44"/>
      <c r="V38" s="44"/>
      <c r="W38" s="44"/>
      <c r="X38" s="44"/>
    </row>
    <row r="39" spans="1:24" ht="12.75" hidden="1" customHeight="1" x14ac:dyDescent="0.25">
      <c r="A39" s="171"/>
      <c r="B39" s="44"/>
      <c r="C39" s="44"/>
      <c r="D39" s="44"/>
      <c r="E39" s="44"/>
      <c r="F39" s="44"/>
      <c r="G39" s="44"/>
      <c r="H39" s="44"/>
      <c r="I39" s="47"/>
      <c r="J39" s="197">
        <f t="shared" si="2"/>
        <v>0</v>
      </c>
      <c r="K39" s="44"/>
      <c r="L39" s="44"/>
      <c r="M39" s="44"/>
      <c r="N39" s="44"/>
      <c r="O39" s="44"/>
      <c r="P39" s="44"/>
      <c r="Q39" s="44"/>
      <c r="R39" s="44"/>
      <c r="S39" s="47"/>
      <c r="T39" s="197">
        <f t="shared" si="3"/>
        <v>0</v>
      </c>
      <c r="U39" s="44"/>
      <c r="V39" s="44"/>
      <c r="W39" s="44"/>
      <c r="X39" s="44"/>
    </row>
    <row r="40" spans="1:24" ht="12.75" hidden="1" customHeight="1" x14ac:dyDescent="0.25">
      <c r="A40" s="171"/>
      <c r="B40" s="44"/>
      <c r="C40" s="44"/>
      <c r="D40" s="44"/>
      <c r="E40" s="44"/>
      <c r="F40" s="44"/>
      <c r="G40" s="44"/>
      <c r="H40" s="44"/>
      <c r="I40" s="47"/>
      <c r="J40" s="197">
        <f t="shared" ref="J40:J54" si="4">E40-D40</f>
        <v>0</v>
      </c>
      <c r="K40" s="44"/>
      <c r="L40" s="44"/>
      <c r="M40" s="44"/>
      <c r="N40" s="44"/>
      <c r="O40" s="44"/>
      <c r="P40" s="44"/>
      <c r="Q40" s="44"/>
      <c r="R40" s="44"/>
      <c r="S40" s="47"/>
      <c r="T40" s="197">
        <f t="shared" si="3"/>
        <v>0</v>
      </c>
      <c r="U40" s="44"/>
      <c r="V40" s="44"/>
      <c r="W40" s="44"/>
      <c r="X40" s="44"/>
    </row>
    <row r="41" spans="1:24" ht="12.75" hidden="1" customHeight="1" x14ac:dyDescent="0.25">
      <c r="A41" s="171"/>
      <c r="B41" s="44"/>
      <c r="C41" s="44"/>
      <c r="D41" s="44"/>
      <c r="E41" s="44"/>
      <c r="F41" s="44"/>
      <c r="G41" s="44"/>
      <c r="H41" s="44"/>
      <c r="I41" s="47"/>
      <c r="J41" s="197">
        <f t="shared" si="4"/>
        <v>0</v>
      </c>
      <c r="K41" s="44"/>
      <c r="L41" s="44"/>
      <c r="M41" s="44"/>
      <c r="N41" s="44"/>
      <c r="O41" s="44"/>
      <c r="P41" s="44"/>
      <c r="Q41" s="44"/>
      <c r="R41" s="44"/>
      <c r="S41" s="47"/>
      <c r="T41" s="197">
        <f t="shared" si="3"/>
        <v>0</v>
      </c>
      <c r="U41" s="44"/>
      <c r="V41" s="44"/>
      <c r="W41" s="44"/>
      <c r="X41" s="44"/>
    </row>
    <row r="42" spans="1:24" ht="12.75" hidden="1" customHeight="1" x14ac:dyDescent="0.25">
      <c r="A42" s="171"/>
      <c r="B42" s="44"/>
      <c r="C42" s="44"/>
      <c r="D42" s="44"/>
      <c r="E42" s="44"/>
      <c r="F42" s="44"/>
      <c r="G42" s="44"/>
      <c r="H42" s="44"/>
      <c r="I42" s="47"/>
      <c r="J42" s="197">
        <f t="shared" si="4"/>
        <v>0</v>
      </c>
      <c r="K42" s="44"/>
      <c r="L42" s="44"/>
      <c r="M42" s="44"/>
      <c r="N42" s="44"/>
      <c r="O42" s="44"/>
      <c r="P42" s="44"/>
      <c r="Q42" s="44"/>
      <c r="R42" s="44"/>
      <c r="S42" s="47"/>
      <c r="T42" s="197">
        <f t="shared" si="3"/>
        <v>0</v>
      </c>
      <c r="U42" s="44"/>
      <c r="V42" s="44"/>
      <c r="W42" s="44"/>
      <c r="X42" s="44"/>
    </row>
    <row r="43" spans="1:24" ht="12.75" hidden="1" customHeight="1" x14ac:dyDescent="0.25">
      <c r="A43" s="171"/>
      <c r="B43" s="44"/>
      <c r="C43" s="44"/>
      <c r="D43" s="44"/>
      <c r="E43" s="44"/>
      <c r="F43" s="44"/>
      <c r="G43" s="44"/>
      <c r="H43" s="44"/>
      <c r="I43" s="47"/>
      <c r="J43" s="197">
        <f t="shared" si="4"/>
        <v>0</v>
      </c>
      <c r="K43" s="44"/>
      <c r="L43" s="44"/>
      <c r="M43" s="44"/>
      <c r="N43" s="44"/>
      <c r="O43" s="44"/>
      <c r="P43" s="44"/>
      <c r="Q43" s="44"/>
      <c r="R43" s="44"/>
      <c r="S43" s="47"/>
      <c r="T43" s="197">
        <f t="shared" si="3"/>
        <v>0</v>
      </c>
      <c r="U43" s="44"/>
      <c r="V43" s="44"/>
      <c r="W43" s="44"/>
      <c r="X43" s="44"/>
    </row>
    <row r="44" spans="1:24" ht="12.75" hidden="1" customHeight="1" x14ac:dyDescent="0.25">
      <c r="A44" s="171"/>
      <c r="B44" s="44"/>
      <c r="C44" s="44"/>
      <c r="D44" s="44"/>
      <c r="E44" s="44"/>
      <c r="F44" s="44"/>
      <c r="G44" s="44"/>
      <c r="H44" s="44"/>
      <c r="I44" s="47"/>
      <c r="J44" s="197">
        <f t="shared" si="4"/>
        <v>0</v>
      </c>
      <c r="K44" s="44"/>
      <c r="L44" s="44"/>
      <c r="M44" s="44"/>
      <c r="N44" s="44"/>
      <c r="O44" s="44"/>
      <c r="P44" s="44"/>
      <c r="Q44" s="44"/>
      <c r="R44" s="44"/>
      <c r="S44" s="47"/>
      <c r="T44" s="197">
        <f t="shared" si="3"/>
        <v>0</v>
      </c>
      <c r="U44" s="44"/>
      <c r="V44" s="44"/>
      <c r="W44" s="44"/>
      <c r="X44" s="44"/>
    </row>
    <row r="45" spans="1:24" ht="12.75" hidden="1" customHeight="1" x14ac:dyDescent="0.25">
      <c r="A45" s="171"/>
      <c r="B45" s="44"/>
      <c r="C45" s="44"/>
      <c r="D45" s="44"/>
      <c r="E45" s="44"/>
      <c r="F45" s="44"/>
      <c r="G45" s="44"/>
      <c r="H45" s="44"/>
      <c r="I45" s="47"/>
      <c r="J45" s="197">
        <f t="shared" si="4"/>
        <v>0</v>
      </c>
      <c r="K45" s="44"/>
      <c r="L45" s="44"/>
      <c r="M45" s="44"/>
      <c r="N45" s="44"/>
      <c r="O45" s="44"/>
      <c r="P45" s="44"/>
      <c r="Q45" s="44"/>
      <c r="R45" s="44"/>
      <c r="S45" s="47"/>
      <c r="T45" s="197">
        <f t="shared" si="3"/>
        <v>0</v>
      </c>
      <c r="U45" s="44"/>
      <c r="V45" s="44"/>
      <c r="W45" s="44"/>
      <c r="X45" s="44"/>
    </row>
    <row r="46" spans="1:24" ht="12.75" hidden="1" customHeight="1" x14ac:dyDescent="0.25">
      <c r="A46" s="171"/>
      <c r="B46" s="44"/>
      <c r="C46" s="44"/>
      <c r="D46" s="44"/>
      <c r="E46" s="44"/>
      <c r="F46" s="44"/>
      <c r="G46" s="44"/>
      <c r="H46" s="44"/>
      <c r="I46" s="47"/>
      <c r="J46" s="197">
        <f t="shared" si="4"/>
        <v>0</v>
      </c>
      <c r="K46" s="44"/>
      <c r="L46" s="44"/>
      <c r="M46" s="44"/>
      <c r="N46" s="44"/>
      <c r="O46" s="44"/>
      <c r="P46" s="44"/>
      <c r="Q46" s="44"/>
      <c r="R46" s="44"/>
      <c r="S46" s="47"/>
      <c r="T46" s="197">
        <f t="shared" si="3"/>
        <v>0</v>
      </c>
      <c r="U46" s="44"/>
      <c r="V46" s="44"/>
      <c r="W46" s="44"/>
      <c r="X46" s="44"/>
    </row>
    <row r="47" spans="1:24" ht="12.75" hidden="1" customHeight="1" x14ac:dyDescent="0.25">
      <c r="A47" s="171"/>
      <c r="B47" s="44"/>
      <c r="C47" s="44"/>
      <c r="D47" s="44"/>
      <c r="E47" s="44"/>
      <c r="F47" s="44"/>
      <c r="G47" s="44"/>
      <c r="H47" s="44"/>
      <c r="I47" s="47"/>
      <c r="J47" s="197">
        <f t="shared" si="4"/>
        <v>0</v>
      </c>
      <c r="K47" s="44"/>
      <c r="L47" s="44"/>
      <c r="M47" s="44"/>
      <c r="N47" s="44"/>
      <c r="O47" s="44"/>
      <c r="P47" s="44"/>
      <c r="Q47" s="44"/>
      <c r="R47" s="44"/>
      <c r="S47" s="47"/>
      <c r="T47" s="197">
        <f t="shared" si="3"/>
        <v>0</v>
      </c>
      <c r="U47" s="44"/>
      <c r="V47" s="44"/>
      <c r="W47" s="44"/>
      <c r="X47" s="44"/>
    </row>
    <row r="48" spans="1:24" ht="12.75" hidden="1" customHeight="1" x14ac:dyDescent="0.25">
      <c r="A48" s="171"/>
      <c r="B48" s="44"/>
      <c r="C48" s="44"/>
      <c r="D48" s="44"/>
      <c r="E48" s="44"/>
      <c r="F48" s="44"/>
      <c r="G48" s="44"/>
      <c r="H48" s="44"/>
      <c r="I48" s="47"/>
      <c r="J48" s="197">
        <f t="shared" si="4"/>
        <v>0</v>
      </c>
      <c r="K48" s="44"/>
      <c r="L48" s="44"/>
      <c r="M48" s="44"/>
      <c r="N48" s="44"/>
      <c r="O48" s="44"/>
      <c r="P48" s="44"/>
      <c r="Q48" s="44"/>
      <c r="R48" s="44"/>
      <c r="S48" s="47"/>
      <c r="T48" s="197">
        <f t="shared" si="3"/>
        <v>0</v>
      </c>
      <c r="U48" s="44"/>
      <c r="V48" s="44"/>
      <c r="W48" s="44"/>
      <c r="X48" s="44"/>
    </row>
    <row r="49" spans="1:24" ht="12.75" hidden="1" customHeight="1" x14ac:dyDescent="0.25">
      <c r="A49" s="171"/>
      <c r="B49" s="44"/>
      <c r="C49" s="44"/>
      <c r="D49" s="44"/>
      <c r="E49" s="44"/>
      <c r="F49" s="44"/>
      <c r="G49" s="44"/>
      <c r="H49" s="44"/>
      <c r="I49" s="47"/>
      <c r="J49" s="197">
        <f t="shared" si="4"/>
        <v>0</v>
      </c>
      <c r="K49" s="44"/>
      <c r="L49" s="44"/>
      <c r="M49" s="44"/>
      <c r="N49" s="44"/>
      <c r="O49" s="44"/>
      <c r="P49" s="44"/>
      <c r="Q49" s="44"/>
      <c r="R49" s="44"/>
      <c r="S49" s="47"/>
      <c r="T49" s="197">
        <f t="shared" si="3"/>
        <v>0</v>
      </c>
      <c r="U49" s="44"/>
      <c r="V49" s="44"/>
      <c r="W49" s="44"/>
      <c r="X49" s="44"/>
    </row>
    <row r="50" spans="1:24" ht="12.75" hidden="1" customHeight="1" x14ac:dyDescent="0.25">
      <c r="A50" s="171"/>
      <c r="B50" s="44"/>
      <c r="C50" s="44"/>
      <c r="D50" s="44"/>
      <c r="E50" s="44"/>
      <c r="F50" s="44"/>
      <c r="G50" s="44"/>
      <c r="H50" s="44"/>
      <c r="I50" s="47"/>
      <c r="J50" s="197">
        <f t="shared" si="4"/>
        <v>0</v>
      </c>
      <c r="K50" s="44"/>
      <c r="L50" s="44"/>
      <c r="M50" s="44"/>
      <c r="N50" s="44"/>
      <c r="O50" s="44"/>
      <c r="P50" s="44"/>
      <c r="Q50" s="44"/>
      <c r="R50" s="44"/>
      <c r="S50" s="47"/>
      <c r="T50" s="197">
        <f t="shared" si="3"/>
        <v>0</v>
      </c>
      <c r="U50" s="44"/>
      <c r="V50" s="44"/>
      <c r="W50" s="44"/>
      <c r="X50" s="44"/>
    </row>
    <row r="51" spans="1:24" ht="12.75" hidden="1" customHeight="1" x14ac:dyDescent="0.25">
      <c r="A51" s="171"/>
      <c r="B51" s="44"/>
      <c r="C51" s="44"/>
      <c r="D51" s="44"/>
      <c r="E51" s="44"/>
      <c r="F51" s="44"/>
      <c r="G51" s="44"/>
      <c r="H51" s="44"/>
      <c r="I51" s="47"/>
      <c r="J51" s="197">
        <f t="shared" si="4"/>
        <v>0</v>
      </c>
      <c r="K51" s="44"/>
      <c r="L51" s="44"/>
      <c r="M51" s="44"/>
      <c r="N51" s="44"/>
      <c r="O51" s="44"/>
      <c r="P51" s="44"/>
      <c r="Q51" s="44"/>
      <c r="R51" s="44"/>
      <c r="S51" s="47"/>
      <c r="T51" s="197">
        <f t="shared" si="3"/>
        <v>0</v>
      </c>
      <c r="U51" s="44"/>
      <c r="V51" s="44"/>
      <c r="W51" s="44"/>
      <c r="X51" s="44"/>
    </row>
    <row r="52" spans="1:24" ht="12.75" hidden="1" customHeight="1" x14ac:dyDescent="0.25">
      <c r="A52" s="171"/>
      <c r="B52" s="44"/>
      <c r="C52" s="44"/>
      <c r="D52" s="44"/>
      <c r="E52" s="44"/>
      <c r="F52" s="44"/>
      <c r="G52" s="44"/>
      <c r="H52" s="44"/>
      <c r="I52" s="47"/>
      <c r="J52" s="197">
        <f t="shared" si="4"/>
        <v>0</v>
      </c>
      <c r="K52" s="44"/>
      <c r="L52" s="44"/>
      <c r="M52" s="44"/>
      <c r="N52" s="44"/>
      <c r="O52" s="44"/>
      <c r="P52" s="44"/>
      <c r="Q52" s="44"/>
      <c r="R52" s="44"/>
      <c r="S52" s="47"/>
      <c r="T52" s="197">
        <f t="shared" si="3"/>
        <v>0</v>
      </c>
      <c r="U52" s="44"/>
      <c r="V52" s="44"/>
      <c r="W52" s="44"/>
      <c r="X52" s="44"/>
    </row>
    <row r="53" spans="1:24" ht="12.75" hidden="1" customHeight="1" x14ac:dyDescent="0.25">
      <c r="A53" s="171"/>
      <c r="B53" s="44"/>
      <c r="C53" s="44"/>
      <c r="D53" s="44"/>
      <c r="E53" s="44"/>
      <c r="F53" s="44"/>
      <c r="G53" s="44"/>
      <c r="H53" s="44"/>
      <c r="I53" s="47"/>
      <c r="J53" s="197">
        <f t="shared" si="4"/>
        <v>0</v>
      </c>
      <c r="K53" s="44"/>
      <c r="L53" s="44"/>
      <c r="M53" s="44"/>
      <c r="N53" s="44"/>
      <c r="O53" s="44"/>
      <c r="P53" s="44"/>
      <c r="Q53" s="44"/>
      <c r="R53" s="44"/>
      <c r="S53" s="47"/>
      <c r="T53" s="197">
        <f t="shared" si="3"/>
        <v>0</v>
      </c>
      <c r="U53" s="44"/>
      <c r="V53" s="44"/>
      <c r="W53" s="44"/>
      <c r="X53" s="44"/>
    </row>
    <row r="54" spans="1:24" ht="12.75" hidden="1" customHeight="1" x14ac:dyDescent="0.25">
      <c r="A54" s="171"/>
      <c r="B54" s="44"/>
      <c r="C54" s="44"/>
      <c r="D54" s="44"/>
      <c r="E54" s="44"/>
      <c r="F54" s="44"/>
      <c r="G54" s="44"/>
      <c r="H54" s="44"/>
      <c r="I54" s="47"/>
      <c r="J54" s="197">
        <f t="shared" si="4"/>
        <v>0</v>
      </c>
      <c r="K54" s="44"/>
      <c r="L54" s="44"/>
      <c r="M54" s="44"/>
      <c r="N54" s="44"/>
      <c r="O54" s="44"/>
      <c r="P54" s="44"/>
      <c r="Q54" s="44"/>
      <c r="R54" s="44"/>
      <c r="S54" s="47"/>
      <c r="T54" s="197">
        <f t="shared" si="3"/>
        <v>0</v>
      </c>
      <c r="U54" s="44"/>
      <c r="V54" s="44"/>
      <c r="W54" s="44"/>
      <c r="X54" s="44"/>
    </row>
    <row r="55" spans="1:24" ht="18.75" customHeight="1" x14ac:dyDescent="0.25">
      <c r="A55" s="213" t="s">
        <v>50</v>
      </c>
      <c r="C55" s="34" t="s">
        <v>115</v>
      </c>
      <c r="D55" s="1"/>
      <c r="E55" s="1"/>
      <c r="F55" s="1"/>
      <c r="G55" s="1"/>
      <c r="H55" s="1"/>
      <c r="I55" s="1"/>
      <c r="J55" s="1"/>
      <c r="K55" s="48"/>
      <c r="L55" s="48"/>
      <c r="M55" s="48"/>
      <c r="N55" s="1"/>
      <c r="O55" s="1"/>
      <c r="P55" s="1"/>
      <c r="Q55" s="1"/>
      <c r="R55" s="1"/>
      <c r="S55" s="1"/>
      <c r="T55" s="1"/>
      <c r="U55" s="48"/>
      <c r="V55" s="48"/>
      <c r="W55" s="48"/>
      <c r="X55" s="48"/>
    </row>
    <row r="56" spans="1:24" ht="18.75" customHeight="1" x14ac:dyDescent="0.25">
      <c r="A56" s="213" t="s">
        <v>116</v>
      </c>
      <c r="C56" s="1" t="s">
        <v>117</v>
      </c>
      <c r="K56" s="1"/>
      <c r="L56" s="1"/>
      <c r="M56" s="1"/>
      <c r="U56" s="1"/>
      <c r="V56" s="1"/>
      <c r="W56" s="1"/>
      <c r="X56" s="1"/>
    </row>
    <row r="57" spans="1:24" ht="18.75" customHeight="1" x14ac:dyDescent="0.25">
      <c r="A57" s="213" t="s">
        <v>114</v>
      </c>
      <c r="C57" s="1" t="s">
        <v>118</v>
      </c>
      <c r="K57" s="1"/>
      <c r="L57" s="1"/>
      <c r="M57" s="1"/>
      <c r="U57" s="1"/>
      <c r="V57" s="1"/>
      <c r="W57" s="1"/>
      <c r="X57" s="1"/>
    </row>
    <row r="58" spans="1:24" ht="8.25" customHeight="1" x14ac:dyDescent="0.25">
      <c r="A58" s="213"/>
      <c r="C58" s="1"/>
      <c r="K58" s="1"/>
      <c r="L58" s="1"/>
      <c r="M58" s="1"/>
      <c r="U58" s="1"/>
      <c r="V58" s="1"/>
      <c r="W58" s="1"/>
      <c r="X58" s="1"/>
    </row>
    <row r="59" spans="1:24" ht="18.75" customHeight="1" x14ac:dyDescent="0.25">
      <c r="A59" s="42"/>
      <c r="C59" s="14" t="s">
        <v>178</v>
      </c>
    </row>
    <row r="60" spans="1:24" ht="19.5" customHeight="1" x14ac:dyDescent="0.25">
      <c r="A60" s="1"/>
      <c r="D60" s="14"/>
      <c r="N60" s="14"/>
    </row>
    <row r="61" spans="1:24" ht="18.75" customHeight="1" x14ac:dyDescent="0.25"/>
    <row r="62" spans="1:24" x14ac:dyDescent="0.25">
      <c r="A62" s="143"/>
    </row>
  </sheetData>
  <mergeCells count="17">
    <mergeCell ref="A1:T1"/>
    <mergeCell ref="A4:A6"/>
    <mergeCell ref="B4:B6"/>
    <mergeCell ref="C4:C6"/>
    <mergeCell ref="D4:G4"/>
    <mergeCell ref="J4:J6"/>
    <mergeCell ref="W4:W6"/>
    <mergeCell ref="X4:X6"/>
    <mergeCell ref="D5:G5"/>
    <mergeCell ref="N5:Q5"/>
    <mergeCell ref="L4:L6"/>
    <mergeCell ref="M4:M6"/>
    <mergeCell ref="N4:Q4"/>
    <mergeCell ref="T4:T6"/>
    <mergeCell ref="U4:U6"/>
    <mergeCell ref="V4:V6"/>
    <mergeCell ref="K4:K6"/>
  </mergeCells>
  <printOptions horizontalCentered="1"/>
  <pageMargins left="0.7" right="0.2" top="0.5" bottom="0"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7"/>
  <sheetViews>
    <sheetView zoomScaleNormal="100" workbookViewId="0">
      <pane xSplit="3" ySplit="7" topLeftCell="D8" activePane="bottomRight" state="frozen"/>
      <selection activeCell="K63" sqref="K63"/>
      <selection pane="topRight" activeCell="K63" sqref="K63"/>
      <selection pane="bottomLeft" activeCell="K63" sqref="K63"/>
      <selection pane="bottomRight" activeCell="K63" sqref="K63"/>
    </sheetView>
  </sheetViews>
  <sheetFormatPr defaultColWidth="9.28515625" defaultRowHeight="16.5" x14ac:dyDescent="0.25"/>
  <cols>
    <col min="1" max="1" width="5.7109375" style="2" customWidth="1"/>
    <col min="2" max="2" width="6.7109375" style="1" hidden="1" customWidth="1"/>
    <col min="3" max="3" width="17.42578125" style="1" customWidth="1"/>
    <col min="4" max="4" width="11.140625" style="1" customWidth="1"/>
    <col min="5" max="5" width="8.7109375" style="1" hidden="1" customWidth="1"/>
    <col min="6" max="6" width="11.140625" style="1" customWidth="1"/>
    <col min="7" max="8" width="8.7109375" style="1" hidden="1" customWidth="1"/>
    <col min="9" max="9" width="11.140625" style="1" customWidth="1"/>
    <col min="10" max="11" width="8.7109375" style="1" hidden="1" customWidth="1"/>
    <col min="12" max="12" width="11.140625" style="1" customWidth="1"/>
    <col min="13" max="14" width="8.7109375" style="1" hidden="1" customWidth="1"/>
    <col min="15" max="18" width="11.140625" style="1" customWidth="1"/>
    <col min="19" max="21" width="10" style="1" customWidth="1"/>
    <col min="22" max="27" width="4.85546875" style="1" hidden="1" customWidth="1"/>
    <col min="28" max="28" width="1.7109375" style="1" hidden="1" customWidth="1"/>
    <col min="29" max="16384" width="9.28515625" style="1"/>
  </cols>
  <sheetData>
    <row r="1" spans="1:38" ht="24.75" customHeight="1" x14ac:dyDescent="0.25">
      <c r="A1" s="770" t="s">
        <v>129</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row>
    <row r="2" spans="1:38" ht="4.5" customHeight="1" x14ac:dyDescent="0.25">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row>
    <row r="3" spans="1:38" ht="22.5" customHeight="1" x14ac:dyDescent="0.25">
      <c r="B3" s="78"/>
      <c r="C3" s="78"/>
      <c r="D3" s="78"/>
      <c r="E3" s="78"/>
      <c r="F3" s="78"/>
      <c r="G3" s="78"/>
      <c r="H3" s="78"/>
      <c r="I3" s="78"/>
      <c r="J3" s="78"/>
      <c r="K3" s="79"/>
      <c r="M3" s="78"/>
      <c r="N3" s="78"/>
      <c r="O3" s="78"/>
      <c r="P3" s="79"/>
      <c r="Q3" s="80" t="s">
        <v>98</v>
      </c>
      <c r="R3" s="79"/>
      <c r="S3" s="79"/>
      <c r="T3" s="79"/>
      <c r="U3" s="79"/>
      <c r="V3" s="79"/>
      <c r="W3" s="79"/>
      <c r="X3" s="79"/>
      <c r="Y3" s="79"/>
      <c r="Z3" s="79"/>
      <c r="AA3" s="79"/>
    </row>
    <row r="4" spans="1:38" ht="18.75" customHeight="1" x14ac:dyDescent="0.25">
      <c r="A4" s="763" t="s">
        <v>1</v>
      </c>
      <c r="B4" s="763" t="s">
        <v>70</v>
      </c>
      <c r="C4" s="763" t="s">
        <v>3</v>
      </c>
      <c r="D4" s="772" t="s">
        <v>4</v>
      </c>
      <c r="E4" s="773"/>
      <c r="F4" s="773"/>
      <c r="G4" s="773"/>
      <c r="H4" s="773"/>
      <c r="I4" s="773"/>
      <c r="J4" s="773"/>
      <c r="K4" s="773"/>
      <c r="L4" s="773"/>
      <c r="M4" s="773"/>
      <c r="N4" s="773"/>
      <c r="O4" s="774"/>
      <c r="P4" s="776" t="s">
        <v>5</v>
      </c>
      <c r="Q4" s="777"/>
      <c r="R4" s="777"/>
      <c r="S4" s="777"/>
      <c r="T4" s="777"/>
      <c r="U4" s="778"/>
      <c r="V4" s="145"/>
      <c r="W4" s="145"/>
      <c r="X4" s="145"/>
      <c r="Y4" s="145"/>
      <c r="Z4" s="145"/>
      <c r="AA4" s="145"/>
      <c r="AB4" s="775" t="s">
        <v>6</v>
      </c>
    </row>
    <row r="5" spans="1:38" ht="18.75" customHeight="1" x14ac:dyDescent="0.25">
      <c r="A5" s="771"/>
      <c r="B5" s="771"/>
      <c r="C5" s="771"/>
      <c r="D5" s="772" t="s">
        <v>72</v>
      </c>
      <c r="E5" s="773"/>
      <c r="F5" s="773"/>
      <c r="G5" s="773"/>
      <c r="H5" s="773"/>
      <c r="I5" s="773"/>
      <c r="J5" s="773"/>
      <c r="K5" s="773"/>
      <c r="L5" s="773"/>
      <c r="M5" s="773"/>
      <c r="N5" s="773"/>
      <c r="O5" s="774"/>
      <c r="P5" s="776" t="s">
        <v>72</v>
      </c>
      <c r="Q5" s="777"/>
      <c r="R5" s="777"/>
      <c r="S5" s="777"/>
      <c r="T5" s="777"/>
      <c r="U5" s="778"/>
      <c r="V5" s="145"/>
      <c r="W5" s="145"/>
      <c r="X5" s="145"/>
      <c r="Y5" s="145"/>
      <c r="Z5" s="145"/>
      <c r="AA5" s="145"/>
      <c r="AB5" s="775"/>
    </row>
    <row r="6" spans="1:38" s="3" customFormat="1" ht="18.75" customHeight="1" x14ac:dyDescent="0.25">
      <c r="A6" s="764"/>
      <c r="B6" s="764"/>
      <c r="C6" s="764"/>
      <c r="D6" s="81">
        <v>1</v>
      </c>
      <c r="E6" s="81">
        <v>2</v>
      </c>
      <c r="F6" s="81">
        <v>3</v>
      </c>
      <c r="G6" s="81">
        <v>4</v>
      </c>
      <c r="H6" s="81">
        <v>5</v>
      </c>
      <c r="I6" s="81">
        <v>6</v>
      </c>
      <c r="J6" s="81">
        <v>7</v>
      </c>
      <c r="K6" s="140">
        <v>8</v>
      </c>
      <c r="L6" s="140">
        <v>9</v>
      </c>
      <c r="M6" s="81">
        <v>10</v>
      </c>
      <c r="N6" s="140">
        <v>11</v>
      </c>
      <c r="O6" s="146">
        <v>12</v>
      </c>
      <c r="P6" s="81">
        <v>1</v>
      </c>
      <c r="Q6" s="140">
        <v>2</v>
      </c>
      <c r="R6" s="140">
        <v>3</v>
      </c>
      <c r="S6" s="140">
        <v>4</v>
      </c>
      <c r="T6" s="140">
        <v>5</v>
      </c>
      <c r="U6" s="140">
        <v>6</v>
      </c>
      <c r="V6" s="148">
        <v>7</v>
      </c>
      <c r="W6" s="140">
        <v>8</v>
      </c>
      <c r="X6" s="140">
        <v>9</v>
      </c>
      <c r="Y6" s="81">
        <v>10</v>
      </c>
      <c r="Z6" s="140">
        <v>11</v>
      </c>
      <c r="AA6" s="146">
        <v>12</v>
      </c>
      <c r="AB6" s="775"/>
      <c r="AC6" s="82"/>
      <c r="AD6" s="50"/>
      <c r="AE6" s="50"/>
      <c r="AF6" s="50"/>
      <c r="AG6" s="50"/>
      <c r="AH6" s="50"/>
      <c r="AI6" s="50"/>
      <c r="AJ6" s="50"/>
      <c r="AK6" s="50"/>
      <c r="AL6" s="50"/>
    </row>
    <row r="7" spans="1:38" s="85" customFormat="1" ht="21" customHeight="1" x14ac:dyDescent="0.25">
      <c r="A7" s="4" t="s">
        <v>15</v>
      </c>
      <c r="B7" s="4" t="s">
        <v>16</v>
      </c>
      <c r="C7" s="4" t="s">
        <v>16</v>
      </c>
      <c r="D7" s="141" t="s">
        <v>146</v>
      </c>
      <c r="E7" s="4"/>
      <c r="F7" s="141" t="s">
        <v>147</v>
      </c>
      <c r="G7" s="4"/>
      <c r="H7" s="4"/>
      <c r="I7" s="141" t="s">
        <v>148</v>
      </c>
      <c r="J7" s="4"/>
      <c r="K7" s="4"/>
      <c r="L7" s="141" t="s">
        <v>150</v>
      </c>
      <c r="M7" s="4"/>
      <c r="N7" s="4"/>
      <c r="O7" s="141" t="s">
        <v>149</v>
      </c>
      <c r="P7" s="141" t="s">
        <v>151</v>
      </c>
      <c r="Q7" s="141" t="s">
        <v>152</v>
      </c>
      <c r="R7" s="141" t="s">
        <v>153</v>
      </c>
      <c r="S7" s="141" t="s">
        <v>152</v>
      </c>
      <c r="T7" s="141" t="s">
        <v>153</v>
      </c>
      <c r="U7" s="141" t="s">
        <v>152</v>
      </c>
      <c r="V7" s="52"/>
      <c r="W7" s="4"/>
      <c r="X7" s="4"/>
      <c r="Y7" s="4"/>
      <c r="Z7" s="4"/>
      <c r="AA7" s="4"/>
      <c r="AB7" s="4"/>
      <c r="AC7" s="83"/>
      <c r="AD7" s="84"/>
    </row>
    <row r="8" spans="1:38" ht="18.75" customHeight="1" x14ac:dyDescent="0.25">
      <c r="A8" s="160">
        <v>1</v>
      </c>
      <c r="B8" s="139" t="s">
        <v>17</v>
      </c>
      <c r="C8" s="310" t="s">
        <v>18</v>
      </c>
      <c r="D8" s="97">
        <v>1.9</v>
      </c>
      <c r="E8" s="97">
        <v>2.6</v>
      </c>
      <c r="F8" s="97">
        <v>2.2999999999999998</v>
      </c>
      <c r="G8" s="97">
        <v>1.7</v>
      </c>
      <c r="H8" s="97">
        <v>1.7</v>
      </c>
      <c r="I8" s="97">
        <v>1.9</v>
      </c>
      <c r="J8" s="97">
        <v>1.7</v>
      </c>
      <c r="K8" s="30">
        <v>1.9</v>
      </c>
      <c r="L8" s="30">
        <v>2.4</v>
      </c>
      <c r="M8" s="97">
        <v>2.2000000000000002</v>
      </c>
      <c r="N8" s="30">
        <v>2.2000000000000002</v>
      </c>
      <c r="O8" s="47">
        <v>2.4</v>
      </c>
      <c r="P8" s="47">
        <v>2.2999999999999998</v>
      </c>
      <c r="Q8" s="47">
        <v>1.8</v>
      </c>
      <c r="R8" s="41"/>
      <c r="S8" s="41"/>
      <c r="T8" s="41"/>
      <c r="U8" s="41"/>
      <c r="V8" s="87"/>
      <c r="W8" s="87"/>
      <c r="X8" s="87"/>
      <c r="Y8" s="87"/>
      <c r="Z8" s="87"/>
      <c r="AA8" s="87"/>
      <c r="AB8" s="24"/>
      <c r="AC8" s="88"/>
      <c r="AD8" s="89"/>
      <c r="AE8" s="90"/>
      <c r="AF8" s="89"/>
      <c r="AG8" s="91"/>
      <c r="AH8" s="91"/>
      <c r="AI8" s="91"/>
      <c r="AJ8" s="91"/>
      <c r="AK8" s="91"/>
    </row>
    <row r="9" spans="1:38" ht="18.75" customHeight="1" x14ac:dyDescent="0.25">
      <c r="A9" s="171">
        <f>A8+1</f>
        <v>2</v>
      </c>
      <c r="B9" s="67" t="s">
        <v>19</v>
      </c>
      <c r="C9" s="311" t="s">
        <v>20</v>
      </c>
      <c r="D9" s="86">
        <v>3</v>
      </c>
      <c r="E9" s="86">
        <v>2.8</v>
      </c>
      <c r="F9" s="86">
        <v>2.4</v>
      </c>
      <c r="G9" s="86">
        <v>2.2999999999999998</v>
      </c>
      <c r="H9" s="86">
        <v>2.4</v>
      </c>
      <c r="I9" s="86">
        <v>2.7</v>
      </c>
      <c r="J9" s="86">
        <v>2.7</v>
      </c>
      <c r="K9" s="26">
        <v>2.9</v>
      </c>
      <c r="L9" s="26">
        <v>3</v>
      </c>
      <c r="M9" s="86"/>
      <c r="N9" s="26">
        <v>2.7</v>
      </c>
      <c r="O9" s="26">
        <v>2.7</v>
      </c>
      <c r="P9" s="44">
        <v>2.4</v>
      </c>
      <c r="Q9" s="44">
        <v>2.4</v>
      </c>
      <c r="R9" s="44"/>
      <c r="S9" s="44"/>
      <c r="T9" s="44"/>
      <c r="U9" s="44"/>
      <c r="V9" s="92"/>
      <c r="W9" s="92"/>
      <c r="X9" s="92"/>
      <c r="Y9" s="92"/>
      <c r="Z9" s="92"/>
      <c r="AA9" s="92"/>
      <c r="AB9" s="93"/>
      <c r="AC9" s="88"/>
      <c r="AD9" s="89"/>
      <c r="AE9" s="90"/>
      <c r="AF9" s="89"/>
      <c r="AG9" s="91"/>
      <c r="AH9" s="91"/>
      <c r="AI9" s="91"/>
      <c r="AJ9" s="91"/>
      <c r="AK9" s="91"/>
    </row>
    <row r="10" spans="1:38" ht="18.75" customHeight="1" x14ac:dyDescent="0.25">
      <c r="A10" s="171">
        <f t="shared" ref="A10:A28" si="0">A9+1</f>
        <v>3</v>
      </c>
      <c r="B10" s="67" t="s">
        <v>21</v>
      </c>
      <c r="C10" s="311" t="s">
        <v>22</v>
      </c>
      <c r="D10" s="86">
        <v>3</v>
      </c>
      <c r="E10" s="86">
        <v>2.8</v>
      </c>
      <c r="F10" s="86">
        <v>2.6</v>
      </c>
      <c r="G10" s="86">
        <v>3.5</v>
      </c>
      <c r="H10" s="86">
        <v>3.4</v>
      </c>
      <c r="I10" s="86">
        <v>3.6</v>
      </c>
      <c r="J10" s="86">
        <v>3.8</v>
      </c>
      <c r="K10" s="26">
        <v>3.8</v>
      </c>
      <c r="L10" s="26">
        <v>3.8</v>
      </c>
      <c r="M10" s="86">
        <v>3.6</v>
      </c>
      <c r="N10" s="26">
        <v>3.2</v>
      </c>
      <c r="O10" s="44">
        <v>3.4</v>
      </c>
      <c r="P10" s="26">
        <v>3</v>
      </c>
      <c r="Q10" s="26">
        <v>3</v>
      </c>
      <c r="R10" s="44"/>
      <c r="S10" s="44"/>
      <c r="T10" s="44"/>
      <c r="U10" s="44"/>
      <c r="V10" s="92"/>
      <c r="W10" s="92"/>
      <c r="X10" s="92"/>
      <c r="Y10" s="92"/>
      <c r="Z10" s="92"/>
      <c r="AA10" s="92"/>
      <c r="AB10" s="30"/>
      <c r="AC10" s="88"/>
      <c r="AD10" s="89"/>
      <c r="AE10" s="90"/>
      <c r="AF10" s="89"/>
      <c r="AG10" s="91"/>
      <c r="AH10" s="91"/>
      <c r="AI10" s="91"/>
      <c r="AJ10" s="91"/>
      <c r="AK10" s="91"/>
    </row>
    <row r="11" spans="1:38" ht="18.75" customHeight="1" x14ac:dyDescent="0.25">
      <c r="A11" s="171">
        <f t="shared" si="0"/>
        <v>4</v>
      </c>
      <c r="B11" s="67" t="s">
        <v>23</v>
      </c>
      <c r="C11" s="311" t="s">
        <v>24</v>
      </c>
      <c r="D11" s="86">
        <v>2.2999999999999998</v>
      </c>
      <c r="E11" s="86">
        <v>2.2999999999999998</v>
      </c>
      <c r="F11" s="86">
        <v>2.2000000000000002</v>
      </c>
      <c r="G11" s="86">
        <v>2.1</v>
      </c>
      <c r="H11" s="86">
        <v>2.1</v>
      </c>
      <c r="I11" s="86">
        <v>2</v>
      </c>
      <c r="J11" s="86">
        <v>2</v>
      </c>
      <c r="K11" s="26">
        <v>2.2000000000000002</v>
      </c>
      <c r="L11" s="26">
        <v>2.4</v>
      </c>
      <c r="M11" s="86">
        <v>2.2999999999999998</v>
      </c>
      <c r="N11" s="26">
        <v>2.2999999999999998</v>
      </c>
      <c r="O11" s="44">
        <v>1.8</v>
      </c>
      <c r="P11" s="44">
        <v>2.1</v>
      </c>
      <c r="Q11" s="44">
        <v>1.9</v>
      </c>
      <c r="R11" s="44">
        <v>2.7</v>
      </c>
      <c r="S11" s="44"/>
      <c r="T11" s="44"/>
      <c r="U11" s="44"/>
      <c r="V11" s="92"/>
      <c r="W11" s="92"/>
      <c r="X11" s="92"/>
      <c r="Y11" s="92"/>
      <c r="Z11" s="92"/>
      <c r="AA11" s="92"/>
      <c r="AB11" s="30"/>
      <c r="AC11" s="88"/>
      <c r="AD11" s="89"/>
      <c r="AE11" s="90"/>
      <c r="AF11" s="89"/>
      <c r="AG11" s="91"/>
      <c r="AH11" s="91"/>
      <c r="AI11" s="91"/>
      <c r="AJ11" s="91"/>
      <c r="AK11" s="91"/>
    </row>
    <row r="12" spans="1:38" ht="18.75" customHeight="1" x14ac:dyDescent="0.25">
      <c r="A12" s="171">
        <f t="shared" si="0"/>
        <v>5</v>
      </c>
      <c r="B12" s="67" t="s">
        <v>25</v>
      </c>
      <c r="C12" s="311" t="s">
        <v>26</v>
      </c>
      <c r="D12" s="86">
        <v>1.7</v>
      </c>
      <c r="E12" s="86">
        <v>0.8</v>
      </c>
      <c r="F12" s="86">
        <v>0.8</v>
      </c>
      <c r="G12" s="86">
        <v>0.8</v>
      </c>
      <c r="H12" s="86">
        <v>0.7</v>
      </c>
      <c r="I12" s="86">
        <v>1</v>
      </c>
      <c r="J12" s="86">
        <v>1</v>
      </c>
      <c r="K12" s="26">
        <v>0.9</v>
      </c>
      <c r="L12" s="26">
        <v>1.2</v>
      </c>
      <c r="M12" s="86">
        <v>0.9</v>
      </c>
      <c r="N12" s="26">
        <v>0.9</v>
      </c>
      <c r="O12" s="44">
        <v>0.8</v>
      </c>
      <c r="P12" s="44">
        <v>0.3</v>
      </c>
      <c r="Q12" s="44">
        <v>0.9</v>
      </c>
      <c r="R12" s="44">
        <v>1.7</v>
      </c>
      <c r="S12" s="44"/>
      <c r="T12" s="44"/>
      <c r="U12" s="44"/>
      <c r="V12" s="92"/>
      <c r="W12" s="92"/>
      <c r="X12" s="92"/>
      <c r="Y12" s="92"/>
      <c r="Z12" s="92"/>
      <c r="AA12" s="92"/>
      <c r="AB12" s="30"/>
      <c r="AC12" s="88"/>
      <c r="AD12" s="89"/>
      <c r="AE12" s="90"/>
      <c r="AF12" s="89"/>
      <c r="AG12" s="91"/>
      <c r="AH12" s="91"/>
      <c r="AI12" s="91"/>
      <c r="AJ12" s="91"/>
      <c r="AK12" s="91"/>
    </row>
    <row r="13" spans="1:38" ht="18.75" customHeight="1" x14ac:dyDescent="0.25">
      <c r="A13" s="171">
        <f t="shared" si="0"/>
        <v>6</v>
      </c>
      <c r="B13" s="67" t="s">
        <v>27</v>
      </c>
      <c r="C13" s="311" t="s">
        <v>28</v>
      </c>
      <c r="D13" s="86">
        <v>1.5</v>
      </c>
      <c r="E13" s="86">
        <v>1.6</v>
      </c>
      <c r="F13" s="86">
        <v>1.9</v>
      </c>
      <c r="G13" s="86">
        <v>1.9</v>
      </c>
      <c r="H13" s="86">
        <v>1.6</v>
      </c>
      <c r="I13" s="86">
        <v>1.7</v>
      </c>
      <c r="J13" s="86">
        <v>1.7</v>
      </c>
      <c r="K13" s="26">
        <v>1.6</v>
      </c>
      <c r="L13" s="26">
        <v>1.6</v>
      </c>
      <c r="M13" s="86">
        <v>1.2</v>
      </c>
      <c r="N13" s="26">
        <v>1.1000000000000001</v>
      </c>
      <c r="O13" s="44">
        <v>1.2</v>
      </c>
      <c r="P13" s="26">
        <v>1</v>
      </c>
      <c r="Q13" s="44">
        <v>1.5</v>
      </c>
      <c r="R13" s="44">
        <v>1.7</v>
      </c>
      <c r="S13" s="44"/>
      <c r="T13" s="44"/>
      <c r="U13" s="44"/>
      <c r="V13" s="92"/>
      <c r="W13" s="92"/>
      <c r="X13" s="92"/>
      <c r="Y13" s="92"/>
      <c r="Z13" s="92"/>
      <c r="AA13" s="92"/>
      <c r="AB13" s="30"/>
      <c r="AC13" s="88"/>
      <c r="AD13" s="89"/>
      <c r="AE13" s="90"/>
      <c r="AF13" s="89"/>
      <c r="AG13" s="91"/>
      <c r="AH13" s="91"/>
      <c r="AI13" s="91"/>
      <c r="AJ13" s="91"/>
      <c r="AK13" s="91"/>
    </row>
    <row r="14" spans="1:38" ht="18.75" customHeight="1" x14ac:dyDescent="0.25">
      <c r="A14" s="171">
        <f t="shared" si="0"/>
        <v>7</v>
      </c>
      <c r="B14" s="67" t="s">
        <v>29</v>
      </c>
      <c r="C14" s="311" t="s">
        <v>30</v>
      </c>
      <c r="D14" s="86">
        <v>2.9</v>
      </c>
      <c r="E14" s="86">
        <v>3</v>
      </c>
      <c r="F14" s="86">
        <v>2.2999999999999998</v>
      </c>
      <c r="G14" s="86">
        <v>2.2000000000000002</v>
      </c>
      <c r="H14" s="86">
        <v>2</v>
      </c>
      <c r="I14" s="86">
        <v>2.2999999999999998</v>
      </c>
      <c r="J14" s="86">
        <v>2.7</v>
      </c>
      <c r="K14" s="26">
        <v>2.7</v>
      </c>
      <c r="L14" s="26">
        <v>3</v>
      </c>
      <c r="M14" s="86">
        <v>3.1</v>
      </c>
      <c r="N14" s="26">
        <v>3</v>
      </c>
      <c r="O14" s="44">
        <v>2.9</v>
      </c>
      <c r="P14" s="44">
        <v>2.2999999999999998</v>
      </c>
      <c r="Q14" s="44">
        <v>2.2999999999999998</v>
      </c>
      <c r="R14" s="44">
        <v>3.3</v>
      </c>
      <c r="S14" s="44"/>
      <c r="T14" s="44"/>
      <c r="U14" s="44"/>
      <c r="V14" s="92"/>
      <c r="W14" s="92"/>
      <c r="X14" s="92"/>
      <c r="Y14" s="92"/>
      <c r="Z14" s="92"/>
      <c r="AA14" s="92"/>
      <c r="AB14" s="30"/>
      <c r="AC14" s="88"/>
      <c r="AD14" s="89"/>
      <c r="AE14" s="90"/>
      <c r="AF14" s="89"/>
      <c r="AG14" s="91"/>
      <c r="AH14" s="91"/>
      <c r="AI14" s="91"/>
      <c r="AJ14" s="91"/>
      <c r="AK14" s="91"/>
    </row>
    <row r="15" spans="1:38" ht="18.75" customHeight="1" x14ac:dyDescent="0.25">
      <c r="A15" s="171">
        <f t="shared" si="0"/>
        <v>8</v>
      </c>
      <c r="B15" s="67" t="s">
        <v>31</v>
      </c>
      <c r="C15" s="311" t="s">
        <v>32</v>
      </c>
      <c r="D15" s="86">
        <v>0.5</v>
      </c>
      <c r="E15" s="86">
        <v>-0.7</v>
      </c>
      <c r="F15" s="86">
        <v>-0.1</v>
      </c>
      <c r="G15" s="86">
        <v>-0.1</v>
      </c>
      <c r="H15" s="86">
        <v>-0.1</v>
      </c>
      <c r="I15" s="86">
        <v>0.1</v>
      </c>
      <c r="J15" s="86">
        <v>0</v>
      </c>
      <c r="K15" s="26">
        <v>-0.4</v>
      </c>
      <c r="L15" s="26">
        <v>-0.3</v>
      </c>
      <c r="M15" s="86">
        <v>0.2</v>
      </c>
      <c r="N15" s="26">
        <v>0.7</v>
      </c>
      <c r="O15" s="44">
        <v>0.8</v>
      </c>
      <c r="P15" s="44">
        <v>0.2</v>
      </c>
      <c r="Q15" s="44">
        <v>1.3</v>
      </c>
      <c r="R15" s="44"/>
      <c r="S15" s="44"/>
      <c r="T15" s="44"/>
      <c r="U15" s="44"/>
      <c r="V15" s="92"/>
      <c r="W15" s="92"/>
      <c r="X15" s="92"/>
      <c r="Y15" s="92"/>
      <c r="Z15" s="92"/>
      <c r="AA15" s="92"/>
      <c r="AB15" s="30"/>
      <c r="AC15" s="88"/>
      <c r="AD15" s="89"/>
      <c r="AE15" s="90"/>
      <c r="AF15" s="89"/>
      <c r="AG15" s="91"/>
      <c r="AH15" s="91"/>
      <c r="AI15" s="91"/>
      <c r="AJ15" s="91"/>
      <c r="AK15" s="91"/>
    </row>
    <row r="16" spans="1:38" ht="18.75" customHeight="1" x14ac:dyDescent="0.25">
      <c r="A16" s="171">
        <f t="shared" si="0"/>
        <v>9</v>
      </c>
      <c r="B16" s="67" t="s">
        <v>33</v>
      </c>
      <c r="C16" s="311" t="s">
        <v>130</v>
      </c>
      <c r="D16" s="86">
        <v>4.26</v>
      </c>
      <c r="E16" s="86">
        <v>3.61</v>
      </c>
      <c r="F16" s="86">
        <v>3.34</v>
      </c>
      <c r="G16" s="86">
        <v>3.16</v>
      </c>
      <c r="H16" s="86">
        <v>2.82</v>
      </c>
      <c r="I16" s="86">
        <v>2.1</v>
      </c>
      <c r="J16" s="86">
        <v>1.61</v>
      </c>
      <c r="K16" s="26">
        <v>2.0699999999999998</v>
      </c>
      <c r="L16" s="26">
        <v>1.44</v>
      </c>
      <c r="M16" s="86">
        <v>0.25</v>
      </c>
      <c r="N16" s="26">
        <v>0.71</v>
      </c>
      <c r="O16" s="25">
        <v>1.33</v>
      </c>
      <c r="P16" s="25">
        <v>2.74</v>
      </c>
      <c r="Q16" s="25">
        <v>3.21</v>
      </c>
      <c r="R16" s="44"/>
      <c r="S16" s="44"/>
      <c r="T16" s="44"/>
      <c r="U16" s="44"/>
      <c r="V16" s="92"/>
      <c r="W16" s="92"/>
      <c r="X16" s="92"/>
      <c r="Y16" s="92"/>
      <c r="Z16" s="92"/>
      <c r="AA16" s="92"/>
      <c r="AB16" s="30"/>
      <c r="AC16" s="88"/>
      <c r="AD16" s="89"/>
      <c r="AE16" s="90"/>
      <c r="AF16" s="89"/>
      <c r="AG16" s="91"/>
      <c r="AH16" s="91"/>
      <c r="AI16" s="91"/>
      <c r="AJ16" s="91"/>
      <c r="AK16" s="91"/>
    </row>
    <row r="17" spans="1:37" ht="18.75" customHeight="1" x14ac:dyDescent="0.25">
      <c r="A17" s="171">
        <f t="shared" si="0"/>
        <v>10</v>
      </c>
      <c r="B17" s="67" t="s">
        <v>35</v>
      </c>
      <c r="C17" s="311" t="s">
        <v>36</v>
      </c>
      <c r="D17" s="86">
        <v>4</v>
      </c>
      <c r="E17" s="86">
        <v>3.7</v>
      </c>
      <c r="F17" s="86">
        <v>3.6</v>
      </c>
      <c r="G17" s="86">
        <v>3.6</v>
      </c>
      <c r="H17" s="86">
        <v>3.5</v>
      </c>
      <c r="I17" s="86">
        <v>3.3</v>
      </c>
      <c r="J17" s="86">
        <v>3.1</v>
      </c>
      <c r="K17" s="26">
        <v>2.7</v>
      </c>
      <c r="L17" s="26">
        <v>2.9</v>
      </c>
      <c r="M17" s="86">
        <v>3</v>
      </c>
      <c r="N17" s="26">
        <v>2.9</v>
      </c>
      <c r="O17" s="25">
        <v>2.1</v>
      </c>
      <c r="P17" s="25">
        <v>1.5</v>
      </c>
      <c r="Q17" s="25">
        <v>1.3</v>
      </c>
      <c r="R17" s="44"/>
      <c r="S17" s="44"/>
      <c r="T17" s="44"/>
      <c r="U17" s="44"/>
      <c r="V17" s="92"/>
      <c r="W17" s="92"/>
      <c r="X17" s="92"/>
      <c r="Y17" s="92"/>
      <c r="Z17" s="92"/>
      <c r="AA17" s="92"/>
      <c r="AB17" s="30"/>
      <c r="AC17" s="88"/>
      <c r="AD17" s="89"/>
      <c r="AE17" s="90"/>
      <c r="AF17" s="89"/>
      <c r="AG17" s="91"/>
      <c r="AH17" s="91"/>
      <c r="AI17" s="91"/>
      <c r="AJ17" s="91"/>
      <c r="AK17" s="91"/>
    </row>
    <row r="18" spans="1:37" ht="18.75" customHeight="1" x14ac:dyDescent="0.25">
      <c r="A18" s="171">
        <f t="shared" si="0"/>
        <v>11</v>
      </c>
      <c r="B18" s="67" t="s">
        <v>37</v>
      </c>
      <c r="C18" s="311" t="s">
        <v>38</v>
      </c>
      <c r="D18" s="86">
        <v>2.2000000000000002</v>
      </c>
      <c r="E18" s="86">
        <v>2</v>
      </c>
      <c r="F18" s="86">
        <v>2.1</v>
      </c>
      <c r="G18" s="86">
        <v>2.1</v>
      </c>
      <c r="H18" s="86">
        <v>1.9</v>
      </c>
      <c r="I18" s="86">
        <v>2.2000000000000002</v>
      </c>
      <c r="J18" s="86">
        <v>2.1</v>
      </c>
      <c r="K18" s="26">
        <v>1.7</v>
      </c>
      <c r="L18" s="26">
        <v>2.1</v>
      </c>
      <c r="M18" s="86">
        <v>2.4</v>
      </c>
      <c r="N18" s="26">
        <v>2.4</v>
      </c>
      <c r="O18" s="25">
        <v>2.2999999999999998</v>
      </c>
      <c r="P18" s="26">
        <v>2</v>
      </c>
      <c r="Q18" s="26">
        <v>2</v>
      </c>
      <c r="R18" s="26">
        <v>2.2000000000000002</v>
      </c>
      <c r="S18" s="44"/>
      <c r="T18" s="44"/>
      <c r="U18" s="44"/>
      <c r="V18" s="92"/>
      <c r="W18" s="92"/>
      <c r="X18" s="92"/>
      <c r="Y18" s="92"/>
      <c r="Z18" s="92"/>
      <c r="AA18" s="92"/>
      <c r="AB18" s="30"/>
      <c r="AC18" s="88"/>
      <c r="AD18" s="89"/>
      <c r="AE18" s="90"/>
      <c r="AF18" s="89"/>
      <c r="AG18" s="91"/>
      <c r="AH18" s="91"/>
      <c r="AI18" s="91"/>
      <c r="AJ18" s="91"/>
      <c r="AK18" s="91"/>
    </row>
    <row r="19" spans="1:37" ht="18.75" customHeight="1" x14ac:dyDescent="0.25">
      <c r="A19" s="171">
        <f t="shared" si="0"/>
        <v>12</v>
      </c>
      <c r="B19" s="67" t="s">
        <v>39</v>
      </c>
      <c r="C19" s="311" t="s">
        <v>193</v>
      </c>
      <c r="D19" s="86"/>
      <c r="E19" s="86"/>
      <c r="F19" s="86">
        <v>2.4</v>
      </c>
      <c r="G19" s="86">
        <v>2.4</v>
      </c>
      <c r="H19" s="86">
        <v>2.1</v>
      </c>
      <c r="I19" s="86">
        <v>1.9</v>
      </c>
      <c r="J19" s="86">
        <v>3</v>
      </c>
      <c r="K19" s="26">
        <v>3.2</v>
      </c>
      <c r="L19" s="26">
        <v>3.6</v>
      </c>
      <c r="M19" s="86">
        <v>3.8</v>
      </c>
      <c r="N19" s="26">
        <v>3.4</v>
      </c>
      <c r="O19" s="25">
        <v>3.8</v>
      </c>
      <c r="P19" s="25">
        <v>3.8</v>
      </c>
      <c r="Q19" s="25">
        <v>3.7</v>
      </c>
      <c r="R19" s="142"/>
      <c r="S19" s="44"/>
      <c r="T19" s="44"/>
      <c r="U19" s="44"/>
      <c r="V19" s="92"/>
      <c r="W19" s="92"/>
      <c r="X19" s="92"/>
      <c r="Y19" s="92"/>
      <c r="Z19" s="92"/>
      <c r="AA19" s="92"/>
      <c r="AB19" s="94"/>
      <c r="AC19" s="88"/>
      <c r="AD19" s="89"/>
      <c r="AE19" s="90"/>
      <c r="AF19" s="89"/>
      <c r="AG19" s="91"/>
      <c r="AH19" s="91"/>
      <c r="AI19" s="91"/>
      <c r="AJ19" s="91"/>
      <c r="AK19" s="91"/>
    </row>
    <row r="20" spans="1:37" ht="18.75" customHeight="1" x14ac:dyDescent="0.25">
      <c r="A20" s="171">
        <f t="shared" si="0"/>
        <v>13</v>
      </c>
      <c r="B20" s="67" t="s">
        <v>41</v>
      </c>
      <c r="C20" s="311" t="s">
        <v>42</v>
      </c>
      <c r="D20" s="86">
        <v>0.76</v>
      </c>
      <c r="E20" s="86">
        <v>-0.09</v>
      </c>
      <c r="F20" s="86">
        <v>1.03</v>
      </c>
      <c r="G20" s="86">
        <v>1.95</v>
      </c>
      <c r="H20" s="86">
        <v>1.6</v>
      </c>
      <c r="I20" s="86">
        <v>1.87</v>
      </c>
      <c r="J20" s="86">
        <v>2.37</v>
      </c>
      <c r="K20" s="26">
        <v>2.31</v>
      </c>
      <c r="L20" s="26">
        <v>2.65</v>
      </c>
      <c r="M20" s="86">
        <v>2.86</v>
      </c>
      <c r="N20" s="26">
        <v>2.72</v>
      </c>
      <c r="O20" s="25">
        <v>2.92</v>
      </c>
      <c r="P20" s="25">
        <v>3.55</v>
      </c>
      <c r="Q20" s="25">
        <v>4.76</v>
      </c>
      <c r="R20" s="25">
        <v>3.48</v>
      </c>
      <c r="S20" s="44"/>
      <c r="T20" s="44"/>
      <c r="U20" s="44"/>
      <c r="V20" s="92"/>
      <c r="W20" s="92"/>
      <c r="X20" s="92"/>
      <c r="Y20" s="92"/>
      <c r="Z20" s="92"/>
      <c r="AA20" s="92"/>
      <c r="AB20" s="30"/>
      <c r="AC20" s="88"/>
      <c r="AD20" s="89"/>
      <c r="AE20" s="90"/>
      <c r="AF20" s="89"/>
      <c r="AG20" s="91"/>
      <c r="AH20" s="91"/>
      <c r="AI20" s="91"/>
      <c r="AJ20" s="91"/>
      <c r="AK20" s="91"/>
    </row>
    <row r="21" spans="1:37" ht="18.75" customHeight="1" x14ac:dyDescent="0.25">
      <c r="A21" s="171">
        <f t="shared" si="0"/>
        <v>14</v>
      </c>
      <c r="B21" s="67" t="s">
        <v>43</v>
      </c>
      <c r="C21" s="311" t="s">
        <v>44</v>
      </c>
      <c r="D21" s="86">
        <v>1.32</v>
      </c>
      <c r="E21" s="86">
        <v>1.08</v>
      </c>
      <c r="F21" s="86">
        <v>0.84</v>
      </c>
      <c r="G21" s="86">
        <v>-0.22</v>
      </c>
      <c r="H21" s="86">
        <v>-0.56999999999999995</v>
      </c>
      <c r="I21" s="86">
        <v>-0.25</v>
      </c>
      <c r="J21" s="86">
        <v>-0.7</v>
      </c>
      <c r="K21" s="26">
        <v>-0.79</v>
      </c>
      <c r="L21" s="26">
        <v>-0.72</v>
      </c>
      <c r="M21" s="86">
        <v>-0.76</v>
      </c>
      <c r="N21" s="26">
        <v>-0.49</v>
      </c>
      <c r="O21" s="25">
        <v>-0.28000000000000003</v>
      </c>
      <c r="P21" s="25">
        <v>-0.66</v>
      </c>
      <c r="Q21" s="25">
        <v>-0.88</v>
      </c>
      <c r="R21" s="44"/>
      <c r="S21" s="44"/>
      <c r="T21" s="44"/>
      <c r="U21" s="44"/>
      <c r="V21" s="92"/>
      <c r="W21" s="92"/>
      <c r="X21" s="92"/>
      <c r="Y21" s="92"/>
      <c r="Z21" s="92"/>
      <c r="AA21" s="92"/>
      <c r="AB21" s="30"/>
      <c r="AC21" s="88"/>
      <c r="AD21" s="89"/>
      <c r="AE21" s="90"/>
      <c r="AF21" s="89"/>
      <c r="AG21" s="91"/>
      <c r="AH21" s="91"/>
      <c r="AI21" s="91"/>
      <c r="AJ21" s="91"/>
      <c r="AK21" s="91"/>
    </row>
    <row r="22" spans="1:37" ht="18.75" customHeight="1" x14ac:dyDescent="0.25">
      <c r="A22" s="171">
        <f t="shared" si="0"/>
        <v>15</v>
      </c>
      <c r="B22" s="67" t="s">
        <v>45</v>
      </c>
      <c r="C22" s="311" t="s">
        <v>46</v>
      </c>
      <c r="D22" s="86">
        <v>1.7</v>
      </c>
      <c r="E22" s="86">
        <v>1.5</v>
      </c>
      <c r="F22" s="86">
        <v>1.4</v>
      </c>
      <c r="G22" s="86">
        <v>1.4</v>
      </c>
      <c r="H22" s="86">
        <v>1.2</v>
      </c>
      <c r="I22" s="86">
        <v>1.1000000000000001</v>
      </c>
      <c r="J22" s="86">
        <v>1.2</v>
      </c>
      <c r="K22" s="26">
        <v>1.3</v>
      </c>
      <c r="L22" s="26">
        <v>1.5</v>
      </c>
      <c r="M22" s="86">
        <v>1.3</v>
      </c>
      <c r="N22" s="26">
        <v>1.4</v>
      </c>
      <c r="O22" s="25">
        <v>1.6</v>
      </c>
      <c r="P22" s="25">
        <v>1.6</v>
      </c>
      <c r="Q22" s="25">
        <v>1.4</v>
      </c>
      <c r="R22" s="44"/>
      <c r="S22" s="44"/>
      <c r="T22" s="44"/>
      <c r="U22" s="44"/>
      <c r="V22" s="92"/>
      <c r="W22" s="92"/>
      <c r="X22" s="92"/>
      <c r="Y22" s="92"/>
      <c r="Z22" s="92"/>
      <c r="AA22" s="92"/>
      <c r="AB22" s="30"/>
      <c r="AC22" s="88"/>
      <c r="AD22" s="89"/>
      <c r="AE22" s="90"/>
      <c r="AF22" s="89"/>
      <c r="AG22" s="91"/>
      <c r="AH22" s="91"/>
      <c r="AI22" s="91"/>
      <c r="AJ22" s="91"/>
      <c r="AK22" s="91"/>
    </row>
    <row r="23" spans="1:37" ht="18.75" customHeight="1" x14ac:dyDescent="0.25">
      <c r="A23" s="171">
        <f t="shared" si="0"/>
        <v>16</v>
      </c>
      <c r="B23" s="67" t="s">
        <v>47</v>
      </c>
      <c r="C23" s="311" t="s">
        <v>131</v>
      </c>
      <c r="D23" s="86">
        <v>1.2</v>
      </c>
      <c r="E23" s="86">
        <v>0.9</v>
      </c>
      <c r="F23" s="86">
        <v>0.9</v>
      </c>
      <c r="G23" s="86">
        <v>0.9</v>
      </c>
      <c r="H23" s="86">
        <v>0.8</v>
      </c>
      <c r="I23" s="86">
        <v>0.8</v>
      </c>
      <c r="J23" s="86">
        <v>0.6</v>
      </c>
      <c r="K23" s="26">
        <v>0.5</v>
      </c>
      <c r="L23" s="26">
        <v>0.7</v>
      </c>
      <c r="M23" s="86">
        <v>1.2</v>
      </c>
      <c r="N23" s="26">
        <v>1.2</v>
      </c>
      <c r="O23" s="26">
        <v>1.2</v>
      </c>
      <c r="P23" s="25">
        <v>1.4</v>
      </c>
      <c r="Q23" s="26">
        <v>1.2</v>
      </c>
      <c r="R23" s="44"/>
      <c r="S23" s="44"/>
      <c r="T23" s="44"/>
      <c r="U23" s="44"/>
      <c r="V23" s="92"/>
      <c r="W23" s="92"/>
      <c r="X23" s="92"/>
      <c r="Y23" s="92"/>
      <c r="Z23" s="92"/>
      <c r="AA23" s="92"/>
      <c r="AB23" s="30"/>
      <c r="AC23" s="88"/>
      <c r="AD23" s="89"/>
      <c r="AE23" s="90"/>
      <c r="AF23" s="89"/>
      <c r="AG23" s="91"/>
      <c r="AH23" s="91"/>
      <c r="AI23" s="91"/>
      <c r="AJ23" s="91"/>
      <c r="AK23" s="91"/>
    </row>
    <row r="24" spans="1:37" ht="18.75" customHeight="1" x14ac:dyDescent="0.25">
      <c r="A24" s="171">
        <f t="shared" si="0"/>
        <v>17</v>
      </c>
      <c r="B24" s="67" t="s">
        <v>48</v>
      </c>
      <c r="C24" s="311" t="s">
        <v>49</v>
      </c>
      <c r="D24" s="86">
        <v>-0.4</v>
      </c>
      <c r="E24" s="86">
        <v>0.01</v>
      </c>
      <c r="F24" s="86">
        <v>-0.5</v>
      </c>
      <c r="G24" s="86">
        <v>-0.1</v>
      </c>
      <c r="H24" s="86">
        <v>-0.5</v>
      </c>
      <c r="I24" s="86">
        <v>-0.6</v>
      </c>
      <c r="J24" s="86">
        <v>-0.2</v>
      </c>
      <c r="K24" s="26">
        <v>-0.4</v>
      </c>
      <c r="L24" s="26">
        <v>0.03</v>
      </c>
      <c r="M24" s="86">
        <v>0.1</v>
      </c>
      <c r="N24" s="26">
        <v>-0.1</v>
      </c>
      <c r="O24" s="25">
        <v>-0.7</v>
      </c>
      <c r="P24" s="25">
        <v>-0.2</v>
      </c>
      <c r="Q24" s="25">
        <v>-0.3</v>
      </c>
      <c r="R24" s="44"/>
      <c r="S24" s="44"/>
      <c r="T24" s="44"/>
      <c r="U24" s="44"/>
      <c r="V24" s="92"/>
      <c r="W24" s="92"/>
      <c r="X24" s="92"/>
      <c r="Y24" s="92"/>
      <c r="Z24" s="92"/>
      <c r="AA24" s="92"/>
      <c r="AB24" s="30"/>
      <c r="AC24" s="88"/>
      <c r="AD24" s="89"/>
      <c r="AE24" s="90"/>
      <c r="AF24" s="89"/>
      <c r="AG24" s="91"/>
      <c r="AH24" s="91"/>
      <c r="AI24" s="91"/>
      <c r="AJ24" s="91"/>
      <c r="AK24" s="91"/>
    </row>
    <row r="25" spans="1:37" ht="18.75" customHeight="1" x14ac:dyDescent="0.25">
      <c r="A25" s="171">
        <f t="shared" si="0"/>
        <v>18</v>
      </c>
      <c r="B25" s="67" t="s">
        <v>132</v>
      </c>
      <c r="C25" s="311" t="s">
        <v>133</v>
      </c>
      <c r="D25" s="86">
        <v>6</v>
      </c>
      <c r="E25" s="86">
        <v>4.7300000000000004</v>
      </c>
      <c r="F25" s="86">
        <v>3.7</v>
      </c>
      <c r="G25" s="86">
        <v>3.15</v>
      </c>
      <c r="H25" s="86">
        <v>1.71</v>
      </c>
      <c r="I25" s="86">
        <v>1.59</v>
      </c>
      <c r="J25" s="86">
        <v>1.66</v>
      </c>
      <c r="K25" s="26">
        <v>1.79</v>
      </c>
      <c r="L25" s="26">
        <v>2.06</v>
      </c>
      <c r="M25" s="86">
        <v>1.71</v>
      </c>
      <c r="N25" s="26">
        <v>1.28</v>
      </c>
      <c r="O25" s="25">
        <v>1.19</v>
      </c>
      <c r="P25" s="25">
        <v>1.26</v>
      </c>
      <c r="Q25" s="25"/>
      <c r="R25" s="44"/>
      <c r="S25" s="44"/>
      <c r="T25" s="44"/>
      <c r="U25" s="44"/>
      <c r="V25" s="92"/>
      <c r="W25" s="92"/>
      <c r="X25" s="92"/>
      <c r="Y25" s="92"/>
      <c r="Z25" s="92"/>
      <c r="AA25" s="92"/>
      <c r="AB25" s="30"/>
      <c r="AC25" s="88"/>
      <c r="AD25" s="89"/>
      <c r="AE25" s="90"/>
      <c r="AF25" s="89"/>
      <c r="AG25" s="91"/>
      <c r="AH25" s="91"/>
      <c r="AI25" s="91"/>
      <c r="AJ25" s="91"/>
      <c r="AK25" s="91"/>
    </row>
    <row r="26" spans="1:37" ht="18.75" customHeight="1" x14ac:dyDescent="0.25">
      <c r="A26" s="171">
        <f t="shared" si="0"/>
        <v>19</v>
      </c>
      <c r="B26" s="67" t="s">
        <v>134</v>
      </c>
      <c r="C26" s="311" t="s">
        <v>135</v>
      </c>
      <c r="D26" s="86">
        <v>15.5</v>
      </c>
      <c r="E26" s="86">
        <v>12.7</v>
      </c>
      <c r="F26" s="86">
        <v>11.2</v>
      </c>
      <c r="G26" s="86">
        <v>11.1</v>
      </c>
      <c r="H26" s="86">
        <v>8.3000000000000007</v>
      </c>
      <c r="I26" s="86">
        <v>7.2</v>
      </c>
      <c r="J26" s="86">
        <v>5.3</v>
      </c>
      <c r="K26" s="26">
        <v>5</v>
      </c>
      <c r="L26" s="26">
        <v>4.5</v>
      </c>
      <c r="M26" s="86">
        <v>4</v>
      </c>
      <c r="N26" s="26">
        <v>4.8</v>
      </c>
      <c r="O26" s="25">
        <v>5.6</v>
      </c>
      <c r="P26" s="25">
        <v>5.0999999999999996</v>
      </c>
      <c r="Q26" s="25">
        <v>6.2</v>
      </c>
      <c r="R26" s="44"/>
      <c r="S26" s="44"/>
      <c r="T26" s="44"/>
      <c r="U26" s="44"/>
      <c r="V26" s="92"/>
      <c r="W26" s="92"/>
      <c r="X26" s="92"/>
      <c r="Y26" s="92"/>
      <c r="Z26" s="92"/>
      <c r="AA26" s="92"/>
      <c r="AB26" s="30"/>
      <c r="AC26" s="88"/>
      <c r="AD26" s="89"/>
      <c r="AE26" s="90"/>
      <c r="AF26" s="89"/>
      <c r="AG26" s="91"/>
      <c r="AH26" s="91"/>
      <c r="AI26" s="91"/>
      <c r="AJ26" s="91"/>
      <c r="AK26" s="91"/>
    </row>
    <row r="27" spans="1:37" ht="18.75" customHeight="1" x14ac:dyDescent="0.25">
      <c r="A27" s="171">
        <f t="shared" si="0"/>
        <v>20</v>
      </c>
      <c r="B27" s="67" t="s">
        <v>51</v>
      </c>
      <c r="C27" s="311" t="s">
        <v>52</v>
      </c>
      <c r="D27" s="86">
        <v>2.9</v>
      </c>
      <c r="E27" s="86">
        <v>2.1</v>
      </c>
      <c r="F27" s="86">
        <v>1.8</v>
      </c>
      <c r="G27" s="86">
        <v>1.4</v>
      </c>
      <c r="H27" s="86">
        <v>1.3</v>
      </c>
      <c r="I27" s="86">
        <v>1.4</v>
      </c>
      <c r="J27" s="86">
        <v>0.9</v>
      </c>
      <c r="K27" s="26">
        <v>1.5</v>
      </c>
      <c r="L27" s="26">
        <v>1.7</v>
      </c>
      <c r="M27" s="86">
        <v>1.7</v>
      </c>
      <c r="N27" s="26">
        <v>1.5</v>
      </c>
      <c r="O27" s="25">
        <v>1.8</v>
      </c>
      <c r="P27" s="26">
        <v>2</v>
      </c>
      <c r="Q27" s="25">
        <v>2.4</v>
      </c>
      <c r="R27" s="44"/>
      <c r="S27" s="44"/>
      <c r="T27" s="44"/>
      <c r="U27" s="44"/>
      <c r="V27" s="92"/>
      <c r="W27" s="92"/>
      <c r="X27" s="92"/>
      <c r="Y27" s="92"/>
      <c r="Z27" s="92"/>
      <c r="AA27" s="92"/>
      <c r="AB27" s="30"/>
      <c r="AC27" s="88"/>
      <c r="AD27" s="89"/>
      <c r="AE27" s="90"/>
      <c r="AF27" s="89"/>
      <c r="AG27" s="91"/>
      <c r="AH27" s="91"/>
      <c r="AI27" s="91"/>
      <c r="AJ27" s="91"/>
      <c r="AK27" s="91"/>
    </row>
    <row r="28" spans="1:37" ht="18.75" customHeight="1" x14ac:dyDescent="0.25">
      <c r="A28" s="175">
        <f t="shared" si="0"/>
        <v>21</v>
      </c>
      <c r="B28" s="72" t="s">
        <v>125</v>
      </c>
      <c r="C28" s="312" t="s">
        <v>126</v>
      </c>
      <c r="D28" s="95">
        <v>3.63</v>
      </c>
      <c r="E28" s="95">
        <v>2.91</v>
      </c>
      <c r="F28" s="95">
        <v>3.13</v>
      </c>
      <c r="G28" s="95">
        <v>3.12</v>
      </c>
      <c r="H28" s="95">
        <v>3.24</v>
      </c>
      <c r="I28" s="95">
        <v>3.57</v>
      </c>
      <c r="J28" s="95">
        <v>3.19</v>
      </c>
      <c r="K28" s="28">
        <v>3.24</v>
      </c>
      <c r="L28" s="28">
        <v>3.38</v>
      </c>
      <c r="M28" s="95">
        <v>3.25</v>
      </c>
      <c r="N28" s="28">
        <v>3.58</v>
      </c>
      <c r="O28" s="27">
        <v>3.48</v>
      </c>
      <c r="P28" s="27">
        <v>2.5299999999999998</v>
      </c>
      <c r="Q28" s="27">
        <v>3.35</v>
      </c>
      <c r="R28" s="46"/>
      <c r="S28" s="46"/>
      <c r="T28" s="46"/>
      <c r="U28" s="46"/>
      <c r="V28" s="96"/>
      <c r="W28" s="96"/>
      <c r="X28" s="96"/>
      <c r="Y28" s="96"/>
      <c r="Z28" s="96"/>
      <c r="AA28" s="96"/>
      <c r="AB28" s="28"/>
      <c r="AC28" s="88"/>
      <c r="AD28" s="89"/>
      <c r="AE28" s="90"/>
      <c r="AF28" s="89"/>
      <c r="AG28" s="91"/>
      <c r="AH28" s="91"/>
      <c r="AI28" s="91"/>
      <c r="AJ28" s="91"/>
      <c r="AK28" s="91"/>
    </row>
    <row r="29" spans="1:37" ht="21" hidden="1" customHeight="1" x14ac:dyDescent="0.25">
      <c r="A29" s="160"/>
      <c r="B29" s="186"/>
      <c r="C29" s="161"/>
      <c r="D29" s="97"/>
      <c r="E29" s="97"/>
      <c r="F29" s="97"/>
      <c r="G29" s="97"/>
      <c r="H29" s="97"/>
      <c r="I29" s="97"/>
      <c r="J29" s="97"/>
      <c r="K29" s="97"/>
      <c r="L29" s="97"/>
      <c r="M29" s="97"/>
      <c r="N29" s="97"/>
      <c r="O29" s="97"/>
      <c r="P29" s="97"/>
      <c r="Q29" s="97"/>
      <c r="R29" s="97"/>
      <c r="S29" s="97"/>
      <c r="T29" s="97"/>
      <c r="U29" s="97"/>
      <c r="V29" s="97"/>
      <c r="W29" s="97"/>
      <c r="X29" s="97"/>
      <c r="Y29" s="97"/>
      <c r="Z29" s="97"/>
      <c r="AA29" s="97"/>
      <c r="AB29" s="30"/>
      <c r="AC29" s="88"/>
      <c r="AD29" s="89"/>
      <c r="AE29" s="90"/>
      <c r="AF29" s="89"/>
      <c r="AG29" s="91"/>
      <c r="AH29" s="91"/>
      <c r="AI29" s="91"/>
      <c r="AJ29" s="91"/>
      <c r="AK29" s="91"/>
    </row>
    <row r="30" spans="1:37" ht="21" hidden="1" customHeight="1" x14ac:dyDescent="0.25">
      <c r="A30" s="171"/>
      <c r="B30" s="187"/>
      <c r="C30" s="167"/>
      <c r="D30" s="86"/>
      <c r="E30" s="86"/>
      <c r="F30" s="86"/>
      <c r="G30" s="86"/>
      <c r="H30" s="86"/>
      <c r="I30" s="86"/>
      <c r="J30" s="86"/>
      <c r="K30" s="86"/>
      <c r="L30" s="86"/>
      <c r="M30" s="86"/>
      <c r="N30" s="86"/>
      <c r="O30" s="86"/>
      <c r="P30" s="86"/>
      <c r="Q30" s="86"/>
      <c r="R30" s="86"/>
      <c r="S30" s="86"/>
      <c r="T30" s="86"/>
      <c r="U30" s="86"/>
      <c r="V30" s="86"/>
      <c r="W30" s="86"/>
      <c r="X30" s="86"/>
      <c r="Y30" s="86"/>
      <c r="Z30" s="86"/>
      <c r="AA30" s="86"/>
      <c r="AB30" s="30"/>
      <c r="AC30" s="88"/>
      <c r="AD30" s="89"/>
      <c r="AE30" s="90"/>
      <c r="AF30" s="89"/>
      <c r="AG30" s="91"/>
      <c r="AH30" s="91"/>
      <c r="AI30" s="91"/>
      <c r="AJ30" s="91"/>
      <c r="AK30" s="91"/>
    </row>
    <row r="31" spans="1:37" ht="21" hidden="1" customHeight="1" x14ac:dyDescent="0.25">
      <c r="A31" s="171"/>
      <c r="B31" s="187"/>
      <c r="C31" s="167"/>
      <c r="D31" s="86"/>
      <c r="E31" s="86"/>
      <c r="F31" s="86"/>
      <c r="G31" s="86"/>
      <c r="H31" s="86"/>
      <c r="I31" s="86"/>
      <c r="J31" s="86"/>
      <c r="K31" s="86"/>
      <c r="L31" s="86"/>
      <c r="M31" s="86"/>
      <c r="N31" s="86"/>
      <c r="O31" s="86"/>
      <c r="P31" s="86"/>
      <c r="Q31" s="86"/>
      <c r="R31" s="86"/>
      <c r="S31" s="86"/>
      <c r="T31" s="86"/>
      <c r="U31" s="86"/>
      <c r="V31" s="86"/>
      <c r="W31" s="86"/>
      <c r="X31" s="86"/>
      <c r="Y31" s="86"/>
      <c r="Z31" s="86"/>
      <c r="AA31" s="86"/>
      <c r="AB31" s="30"/>
      <c r="AC31" s="88"/>
      <c r="AD31" s="89"/>
      <c r="AE31" s="90"/>
      <c r="AF31" s="89"/>
      <c r="AG31" s="91"/>
      <c r="AH31" s="91"/>
      <c r="AI31" s="91"/>
      <c r="AJ31" s="91"/>
      <c r="AK31" s="91"/>
    </row>
    <row r="32" spans="1:37" ht="21" hidden="1" customHeight="1" x14ac:dyDescent="0.25">
      <c r="A32" s="171"/>
      <c r="B32" s="187"/>
      <c r="C32" s="167"/>
      <c r="D32" s="86"/>
      <c r="E32" s="86"/>
      <c r="F32" s="86"/>
      <c r="G32" s="86"/>
      <c r="H32" s="86"/>
      <c r="I32" s="86"/>
      <c r="J32" s="86"/>
      <c r="K32" s="86"/>
      <c r="L32" s="86"/>
      <c r="M32" s="86"/>
      <c r="N32" s="86"/>
      <c r="O32" s="86"/>
      <c r="P32" s="86"/>
      <c r="Q32" s="86"/>
      <c r="R32" s="86"/>
      <c r="S32" s="86"/>
      <c r="T32" s="86"/>
      <c r="U32" s="86"/>
      <c r="V32" s="86"/>
      <c r="W32" s="86"/>
      <c r="X32" s="86"/>
      <c r="Y32" s="86"/>
      <c r="Z32" s="86"/>
      <c r="AA32" s="86"/>
      <c r="AB32" s="30"/>
      <c r="AC32" s="88"/>
      <c r="AD32" s="89"/>
      <c r="AE32" s="90"/>
      <c r="AF32" s="89"/>
      <c r="AG32" s="91"/>
      <c r="AH32" s="91"/>
      <c r="AI32" s="91"/>
      <c r="AJ32" s="91"/>
      <c r="AK32" s="91"/>
    </row>
    <row r="33" spans="1:37" ht="21" hidden="1" customHeight="1" x14ac:dyDescent="0.25">
      <c r="A33" s="171"/>
      <c r="B33" s="187"/>
      <c r="C33" s="167"/>
      <c r="D33" s="86"/>
      <c r="E33" s="86"/>
      <c r="F33" s="86"/>
      <c r="G33" s="86"/>
      <c r="H33" s="86"/>
      <c r="I33" s="86"/>
      <c r="J33" s="86"/>
      <c r="K33" s="86"/>
      <c r="L33" s="86"/>
      <c r="M33" s="86"/>
      <c r="N33" s="86"/>
      <c r="O33" s="86"/>
      <c r="P33" s="86"/>
      <c r="Q33" s="86"/>
      <c r="R33" s="86"/>
      <c r="S33" s="86"/>
      <c r="T33" s="86"/>
      <c r="U33" s="86"/>
      <c r="V33" s="86"/>
      <c r="W33" s="86"/>
      <c r="X33" s="86"/>
      <c r="Y33" s="86"/>
      <c r="Z33" s="86"/>
      <c r="AA33" s="86"/>
      <c r="AB33" s="30"/>
      <c r="AC33" s="88"/>
      <c r="AD33" s="89"/>
      <c r="AE33" s="90"/>
      <c r="AF33" s="89"/>
      <c r="AG33" s="91"/>
      <c r="AH33" s="91"/>
      <c r="AI33" s="91"/>
      <c r="AJ33" s="91"/>
      <c r="AK33" s="91"/>
    </row>
    <row r="34" spans="1:37" ht="21" hidden="1" customHeight="1" x14ac:dyDescent="0.25">
      <c r="A34" s="171"/>
      <c r="B34" s="187"/>
      <c r="C34" s="167"/>
      <c r="D34" s="86"/>
      <c r="E34" s="86"/>
      <c r="F34" s="86"/>
      <c r="G34" s="86"/>
      <c r="H34" s="86"/>
      <c r="I34" s="86"/>
      <c r="J34" s="86"/>
      <c r="K34" s="86"/>
      <c r="L34" s="86"/>
      <c r="M34" s="86"/>
      <c r="N34" s="86"/>
      <c r="O34" s="86"/>
      <c r="P34" s="86"/>
      <c r="Q34" s="86"/>
      <c r="R34" s="86"/>
      <c r="S34" s="86"/>
      <c r="T34" s="86"/>
      <c r="U34" s="86"/>
      <c r="V34" s="86"/>
      <c r="W34" s="86"/>
      <c r="X34" s="86"/>
      <c r="Y34" s="86"/>
      <c r="Z34" s="86"/>
      <c r="AA34" s="86"/>
      <c r="AB34" s="30"/>
      <c r="AC34" s="88"/>
      <c r="AD34" s="89"/>
      <c r="AE34" s="90"/>
      <c r="AF34" s="89"/>
      <c r="AG34" s="91"/>
      <c r="AH34" s="91"/>
      <c r="AI34" s="91"/>
      <c r="AJ34" s="91"/>
      <c r="AK34" s="91"/>
    </row>
    <row r="35" spans="1:37" ht="21" hidden="1" customHeight="1" x14ac:dyDescent="0.25">
      <c r="A35" s="171"/>
      <c r="B35" s="187"/>
      <c r="C35" s="167"/>
      <c r="D35" s="86"/>
      <c r="E35" s="86"/>
      <c r="F35" s="86"/>
      <c r="G35" s="86"/>
      <c r="H35" s="86"/>
      <c r="I35" s="86"/>
      <c r="J35" s="86"/>
      <c r="K35" s="86"/>
      <c r="L35" s="86"/>
      <c r="M35" s="86"/>
      <c r="N35" s="86"/>
      <c r="O35" s="86"/>
      <c r="P35" s="86"/>
      <c r="Q35" s="86"/>
      <c r="R35" s="86"/>
      <c r="S35" s="86"/>
      <c r="T35" s="86"/>
      <c r="U35" s="86"/>
      <c r="V35" s="86"/>
      <c r="W35" s="86"/>
      <c r="X35" s="86"/>
      <c r="Y35" s="86"/>
      <c r="Z35" s="86"/>
      <c r="AA35" s="86"/>
      <c r="AB35" s="30"/>
      <c r="AC35" s="88"/>
      <c r="AD35" s="89"/>
      <c r="AE35" s="90"/>
      <c r="AF35" s="89"/>
      <c r="AG35" s="91"/>
      <c r="AH35" s="91"/>
      <c r="AI35" s="91"/>
      <c r="AJ35" s="91"/>
      <c r="AK35" s="91"/>
    </row>
    <row r="36" spans="1:37" ht="21" hidden="1" customHeight="1" x14ac:dyDescent="0.25">
      <c r="A36" s="171"/>
      <c r="B36" s="187"/>
      <c r="C36" s="167"/>
      <c r="D36" s="86"/>
      <c r="E36" s="86"/>
      <c r="F36" s="86"/>
      <c r="G36" s="86"/>
      <c r="H36" s="86"/>
      <c r="I36" s="86"/>
      <c r="J36" s="86"/>
      <c r="K36" s="86"/>
      <c r="L36" s="86"/>
      <c r="M36" s="86"/>
      <c r="N36" s="86"/>
      <c r="O36" s="86"/>
      <c r="P36" s="86"/>
      <c r="Q36" s="86"/>
      <c r="R36" s="86"/>
      <c r="S36" s="86"/>
      <c r="T36" s="86"/>
      <c r="U36" s="86"/>
      <c r="V36" s="86"/>
      <c r="W36" s="86"/>
      <c r="X36" s="86"/>
      <c r="Y36" s="86"/>
      <c r="Z36" s="86"/>
      <c r="AA36" s="86"/>
      <c r="AB36" s="30"/>
      <c r="AC36" s="88"/>
      <c r="AD36" s="89"/>
      <c r="AE36" s="90"/>
      <c r="AF36" s="89"/>
      <c r="AG36" s="91"/>
      <c r="AH36" s="91"/>
      <c r="AI36" s="91"/>
      <c r="AJ36" s="91"/>
      <c r="AK36" s="91"/>
    </row>
    <row r="37" spans="1:37" ht="21" hidden="1" customHeight="1" x14ac:dyDescent="0.25">
      <c r="A37" s="171"/>
      <c r="B37" s="187"/>
      <c r="C37" s="167"/>
      <c r="D37" s="86"/>
      <c r="E37" s="86"/>
      <c r="F37" s="86"/>
      <c r="G37" s="86"/>
      <c r="H37" s="86"/>
      <c r="I37" s="86"/>
      <c r="J37" s="86"/>
      <c r="K37" s="86"/>
      <c r="L37" s="86"/>
      <c r="M37" s="86"/>
      <c r="N37" s="86"/>
      <c r="O37" s="86"/>
      <c r="P37" s="86"/>
      <c r="Q37" s="86"/>
      <c r="R37" s="86"/>
      <c r="S37" s="86"/>
      <c r="T37" s="86"/>
      <c r="U37" s="86"/>
      <c r="V37" s="86"/>
      <c r="W37" s="86"/>
      <c r="X37" s="86"/>
      <c r="Y37" s="86"/>
      <c r="Z37" s="86"/>
      <c r="AA37" s="86"/>
      <c r="AB37" s="30"/>
      <c r="AC37" s="88"/>
      <c r="AD37" s="89"/>
      <c r="AE37" s="90"/>
      <c r="AF37" s="89"/>
      <c r="AG37" s="91"/>
      <c r="AH37" s="91"/>
      <c r="AI37" s="91"/>
      <c r="AJ37" s="91"/>
      <c r="AK37" s="91"/>
    </row>
    <row r="38" spans="1:37" ht="21" hidden="1" customHeight="1" x14ac:dyDescent="0.25">
      <c r="A38" s="171"/>
      <c r="B38" s="187"/>
      <c r="C38" s="167"/>
      <c r="D38" s="86"/>
      <c r="E38" s="86"/>
      <c r="F38" s="86"/>
      <c r="G38" s="86"/>
      <c r="H38" s="86"/>
      <c r="I38" s="86"/>
      <c r="J38" s="86"/>
      <c r="K38" s="86"/>
      <c r="L38" s="86"/>
      <c r="M38" s="86"/>
      <c r="N38" s="86"/>
      <c r="O38" s="86"/>
      <c r="P38" s="86"/>
      <c r="Q38" s="86"/>
      <c r="R38" s="86"/>
      <c r="S38" s="86"/>
      <c r="T38" s="86"/>
      <c r="U38" s="86"/>
      <c r="V38" s="86"/>
      <c r="W38" s="86"/>
      <c r="X38" s="86"/>
      <c r="Y38" s="86"/>
      <c r="Z38" s="86"/>
      <c r="AA38" s="86"/>
      <c r="AB38" s="26"/>
      <c r="AC38" s="88"/>
      <c r="AD38" s="89"/>
      <c r="AE38" s="90"/>
      <c r="AF38" s="89"/>
      <c r="AG38" s="91"/>
      <c r="AH38" s="91"/>
      <c r="AI38" s="91"/>
      <c r="AJ38" s="91"/>
      <c r="AK38" s="91"/>
    </row>
    <row r="39" spans="1:37" ht="21" hidden="1" customHeight="1" x14ac:dyDescent="0.25">
      <c r="A39" s="171"/>
      <c r="B39" s="187"/>
      <c r="C39" s="167"/>
      <c r="D39" s="86"/>
      <c r="E39" s="86"/>
      <c r="F39" s="86"/>
      <c r="G39" s="86"/>
      <c r="H39" s="86"/>
      <c r="I39" s="86"/>
      <c r="J39" s="86"/>
      <c r="K39" s="86"/>
      <c r="L39" s="86"/>
      <c r="M39" s="86"/>
      <c r="N39" s="86"/>
      <c r="O39" s="86"/>
      <c r="P39" s="86"/>
      <c r="Q39" s="86"/>
      <c r="R39" s="86"/>
      <c r="S39" s="86"/>
      <c r="T39" s="86"/>
      <c r="U39" s="86"/>
      <c r="V39" s="86"/>
      <c r="W39" s="86"/>
      <c r="X39" s="86"/>
      <c r="Y39" s="86"/>
      <c r="Z39" s="86"/>
      <c r="AA39" s="86"/>
      <c r="AB39" s="26"/>
      <c r="AC39" s="88"/>
      <c r="AD39" s="89"/>
      <c r="AE39" s="90"/>
      <c r="AF39" s="89"/>
      <c r="AG39" s="91"/>
      <c r="AH39" s="91"/>
      <c r="AI39" s="91"/>
      <c r="AJ39" s="91"/>
      <c r="AK39" s="91"/>
    </row>
    <row r="40" spans="1:37" ht="21" hidden="1" customHeight="1" x14ac:dyDescent="0.25">
      <c r="A40" s="171"/>
      <c r="B40" s="187"/>
      <c r="C40" s="167"/>
      <c r="D40" s="86"/>
      <c r="E40" s="86"/>
      <c r="F40" s="86"/>
      <c r="G40" s="86"/>
      <c r="H40" s="86"/>
      <c r="I40" s="86"/>
      <c r="J40" s="86"/>
      <c r="K40" s="86"/>
      <c r="L40" s="86"/>
      <c r="M40" s="86"/>
      <c r="N40" s="86"/>
      <c r="O40" s="86"/>
      <c r="P40" s="86"/>
      <c r="Q40" s="86"/>
      <c r="R40" s="86"/>
      <c r="S40" s="86"/>
      <c r="T40" s="86"/>
      <c r="U40" s="86"/>
      <c r="V40" s="86"/>
      <c r="W40" s="86"/>
      <c r="X40" s="86"/>
      <c r="Y40" s="86"/>
      <c r="Z40" s="86"/>
      <c r="AA40" s="86"/>
      <c r="AB40" s="26"/>
      <c r="AC40" s="88"/>
      <c r="AD40" s="89"/>
      <c r="AE40" s="90"/>
      <c r="AF40" s="89"/>
      <c r="AG40" s="91"/>
      <c r="AH40" s="91"/>
      <c r="AI40" s="91"/>
      <c r="AJ40" s="91"/>
      <c r="AK40" s="91"/>
    </row>
    <row r="41" spans="1:37" ht="21" hidden="1" customHeight="1" x14ac:dyDescent="0.25">
      <c r="A41" s="171"/>
      <c r="B41" s="187"/>
      <c r="C41" s="167"/>
      <c r="D41" s="86"/>
      <c r="E41" s="86"/>
      <c r="F41" s="86"/>
      <c r="G41" s="86"/>
      <c r="H41" s="86"/>
      <c r="I41" s="86"/>
      <c r="J41" s="86"/>
      <c r="K41" s="86"/>
      <c r="L41" s="86"/>
      <c r="M41" s="86"/>
      <c r="N41" s="86"/>
      <c r="O41" s="86"/>
      <c r="P41" s="86"/>
      <c r="Q41" s="86"/>
      <c r="R41" s="86"/>
      <c r="S41" s="86"/>
      <c r="T41" s="86"/>
      <c r="U41" s="86"/>
      <c r="V41" s="86"/>
      <c r="W41" s="86"/>
      <c r="X41" s="86"/>
      <c r="Y41" s="86"/>
      <c r="Z41" s="86"/>
      <c r="AA41" s="86"/>
      <c r="AB41" s="26"/>
      <c r="AC41" s="88"/>
      <c r="AD41" s="89"/>
      <c r="AE41" s="90"/>
      <c r="AF41" s="89"/>
      <c r="AG41" s="91"/>
      <c r="AH41" s="91"/>
      <c r="AI41" s="91"/>
      <c r="AJ41" s="91"/>
      <c r="AK41" s="91"/>
    </row>
    <row r="42" spans="1:37" ht="21" hidden="1" customHeight="1" x14ac:dyDescent="0.25">
      <c r="A42" s="171"/>
      <c r="B42" s="187"/>
      <c r="C42" s="167"/>
      <c r="D42" s="86"/>
      <c r="E42" s="86"/>
      <c r="F42" s="86"/>
      <c r="G42" s="86"/>
      <c r="H42" s="86"/>
      <c r="I42" s="86"/>
      <c r="J42" s="86"/>
      <c r="K42" s="86"/>
      <c r="L42" s="86"/>
      <c r="M42" s="86"/>
      <c r="N42" s="86"/>
      <c r="O42" s="86"/>
      <c r="P42" s="86"/>
      <c r="Q42" s="86"/>
      <c r="R42" s="86"/>
      <c r="S42" s="86"/>
      <c r="T42" s="86"/>
      <c r="U42" s="86"/>
      <c r="V42" s="86"/>
      <c r="W42" s="86"/>
      <c r="X42" s="86"/>
      <c r="Y42" s="86"/>
      <c r="Z42" s="86"/>
      <c r="AA42" s="86"/>
      <c r="AB42" s="26"/>
      <c r="AC42" s="88"/>
      <c r="AD42" s="89"/>
      <c r="AE42" s="90"/>
      <c r="AF42" s="89"/>
      <c r="AG42" s="91"/>
      <c r="AH42" s="91"/>
      <c r="AI42" s="91"/>
      <c r="AJ42" s="91"/>
      <c r="AK42" s="91"/>
    </row>
    <row r="43" spans="1:37" ht="21" hidden="1" customHeight="1" x14ac:dyDescent="0.25">
      <c r="A43" s="171"/>
      <c r="B43" s="187"/>
      <c r="C43" s="167"/>
      <c r="D43" s="86"/>
      <c r="E43" s="86"/>
      <c r="F43" s="86"/>
      <c r="G43" s="86"/>
      <c r="H43" s="86"/>
      <c r="I43" s="86"/>
      <c r="J43" s="86"/>
      <c r="K43" s="86"/>
      <c r="L43" s="86"/>
      <c r="M43" s="86"/>
      <c r="N43" s="86"/>
      <c r="O43" s="86"/>
      <c r="P43" s="86"/>
      <c r="Q43" s="86"/>
      <c r="R43" s="86"/>
      <c r="S43" s="86"/>
      <c r="T43" s="86"/>
      <c r="U43" s="86"/>
      <c r="V43" s="86"/>
      <c r="W43" s="86"/>
      <c r="X43" s="86"/>
      <c r="Y43" s="86"/>
      <c r="Z43" s="86"/>
      <c r="AA43" s="86"/>
      <c r="AB43" s="26"/>
      <c r="AC43" s="88"/>
      <c r="AD43" s="89"/>
      <c r="AE43" s="90"/>
      <c r="AF43" s="89"/>
      <c r="AG43" s="91"/>
      <c r="AH43" s="91"/>
      <c r="AI43" s="91"/>
      <c r="AJ43" s="91"/>
      <c r="AK43" s="91"/>
    </row>
    <row r="44" spans="1:37" ht="21" hidden="1" customHeight="1" x14ac:dyDescent="0.25">
      <c r="A44" s="171"/>
      <c r="B44" s="187"/>
      <c r="C44" s="167"/>
      <c r="D44" s="86"/>
      <c r="E44" s="86"/>
      <c r="F44" s="86"/>
      <c r="G44" s="86"/>
      <c r="H44" s="86"/>
      <c r="I44" s="86"/>
      <c r="J44" s="86"/>
      <c r="K44" s="86"/>
      <c r="L44" s="86"/>
      <c r="M44" s="86"/>
      <c r="N44" s="86"/>
      <c r="O44" s="86"/>
      <c r="P44" s="86"/>
      <c r="Q44" s="86"/>
      <c r="R44" s="86"/>
      <c r="S44" s="86"/>
      <c r="T44" s="86"/>
      <c r="U44" s="86"/>
      <c r="V44" s="86"/>
      <c r="W44" s="86"/>
      <c r="X44" s="86"/>
      <c r="Y44" s="86"/>
      <c r="Z44" s="86"/>
      <c r="AA44" s="86"/>
      <c r="AB44" s="26"/>
      <c r="AC44" s="88"/>
      <c r="AD44" s="89"/>
      <c r="AE44" s="90"/>
      <c r="AF44" s="89"/>
      <c r="AG44" s="91"/>
      <c r="AH44" s="91"/>
      <c r="AI44" s="91"/>
      <c r="AJ44" s="91"/>
      <c r="AK44" s="91"/>
    </row>
    <row r="45" spans="1:37" ht="21" hidden="1" customHeight="1" x14ac:dyDescent="0.25">
      <c r="A45" s="171"/>
      <c r="B45" s="187"/>
      <c r="C45" s="167"/>
      <c r="D45" s="86"/>
      <c r="E45" s="86"/>
      <c r="F45" s="86"/>
      <c r="G45" s="86"/>
      <c r="H45" s="86"/>
      <c r="I45" s="86"/>
      <c r="J45" s="86"/>
      <c r="K45" s="86"/>
      <c r="L45" s="86"/>
      <c r="M45" s="86"/>
      <c r="N45" s="86"/>
      <c r="O45" s="86"/>
      <c r="P45" s="86"/>
      <c r="Q45" s="86"/>
      <c r="R45" s="86"/>
      <c r="S45" s="86"/>
      <c r="T45" s="86"/>
      <c r="U45" s="86"/>
      <c r="V45" s="86"/>
      <c r="W45" s="86"/>
      <c r="X45" s="86"/>
      <c r="Y45" s="86"/>
      <c r="Z45" s="86"/>
      <c r="AA45" s="86"/>
      <c r="AB45" s="26"/>
      <c r="AC45" s="88"/>
      <c r="AD45" s="89"/>
      <c r="AE45" s="90"/>
      <c r="AF45" s="89"/>
      <c r="AG45" s="91"/>
      <c r="AH45" s="91"/>
      <c r="AI45" s="91"/>
      <c r="AJ45" s="91"/>
      <c r="AK45" s="91"/>
    </row>
    <row r="46" spans="1:37" ht="21" hidden="1" customHeight="1" x14ac:dyDescent="0.25">
      <c r="A46" s="171"/>
      <c r="B46" s="187"/>
      <c r="C46" s="167"/>
      <c r="D46" s="86"/>
      <c r="E46" s="86"/>
      <c r="F46" s="86"/>
      <c r="G46" s="86"/>
      <c r="H46" s="86"/>
      <c r="I46" s="86"/>
      <c r="J46" s="86"/>
      <c r="K46" s="86"/>
      <c r="L46" s="86"/>
      <c r="M46" s="86"/>
      <c r="N46" s="86"/>
      <c r="O46" s="86"/>
      <c r="P46" s="86"/>
      <c r="Q46" s="86"/>
      <c r="R46" s="86"/>
      <c r="S46" s="86"/>
      <c r="T46" s="86"/>
      <c r="U46" s="86"/>
      <c r="V46" s="86"/>
      <c r="W46" s="86"/>
      <c r="X46" s="86"/>
      <c r="Y46" s="86"/>
      <c r="Z46" s="86"/>
      <c r="AA46" s="86"/>
      <c r="AB46" s="26"/>
      <c r="AC46" s="88"/>
      <c r="AD46" s="89"/>
      <c r="AE46" s="90"/>
      <c r="AF46" s="89"/>
      <c r="AG46" s="91"/>
      <c r="AH46" s="91"/>
      <c r="AI46" s="91"/>
      <c r="AJ46" s="91"/>
      <c r="AK46" s="91"/>
    </row>
    <row r="47" spans="1:37" ht="21" hidden="1" customHeight="1" x14ac:dyDescent="0.25">
      <c r="A47" s="171"/>
      <c r="B47" s="187"/>
      <c r="C47" s="167"/>
      <c r="D47" s="86"/>
      <c r="E47" s="86"/>
      <c r="F47" s="86"/>
      <c r="G47" s="86"/>
      <c r="H47" s="86"/>
      <c r="I47" s="86"/>
      <c r="J47" s="86"/>
      <c r="K47" s="86"/>
      <c r="L47" s="86"/>
      <c r="M47" s="86"/>
      <c r="N47" s="86"/>
      <c r="O47" s="86"/>
      <c r="P47" s="86"/>
      <c r="Q47" s="86"/>
      <c r="R47" s="86"/>
      <c r="S47" s="86"/>
      <c r="T47" s="86"/>
      <c r="U47" s="86"/>
      <c r="V47" s="86"/>
      <c r="W47" s="86"/>
      <c r="X47" s="86"/>
      <c r="Y47" s="86"/>
      <c r="Z47" s="86"/>
      <c r="AA47" s="86"/>
      <c r="AB47" s="26"/>
      <c r="AC47" s="88"/>
      <c r="AD47" s="89"/>
      <c r="AE47" s="90"/>
      <c r="AF47" s="89"/>
      <c r="AG47" s="91"/>
      <c r="AH47" s="91"/>
      <c r="AI47" s="91"/>
      <c r="AJ47" s="91"/>
      <c r="AK47" s="91"/>
    </row>
    <row r="48" spans="1:37" ht="21" hidden="1" customHeight="1" x14ac:dyDescent="0.25">
      <c r="A48" s="171"/>
      <c r="B48" s="187"/>
      <c r="C48" s="167"/>
      <c r="D48" s="86"/>
      <c r="E48" s="86"/>
      <c r="F48" s="86"/>
      <c r="G48" s="86"/>
      <c r="H48" s="86"/>
      <c r="I48" s="86"/>
      <c r="J48" s="86"/>
      <c r="K48" s="86"/>
      <c r="L48" s="86"/>
      <c r="M48" s="86"/>
      <c r="N48" s="86"/>
      <c r="O48" s="86"/>
      <c r="P48" s="86"/>
      <c r="Q48" s="86"/>
      <c r="R48" s="86"/>
      <c r="S48" s="86"/>
      <c r="T48" s="86"/>
      <c r="U48" s="86"/>
      <c r="V48" s="86"/>
      <c r="W48" s="86"/>
      <c r="X48" s="86"/>
      <c r="Y48" s="86"/>
      <c r="Z48" s="86"/>
      <c r="AA48" s="86"/>
      <c r="AB48" s="26"/>
      <c r="AC48" s="88"/>
      <c r="AD48" s="89"/>
      <c r="AE48" s="90"/>
      <c r="AF48" s="89"/>
      <c r="AG48" s="91"/>
      <c r="AH48" s="91"/>
      <c r="AI48" s="91"/>
      <c r="AJ48" s="91"/>
      <c r="AK48" s="91"/>
    </row>
    <row r="49" spans="1:37" ht="21" hidden="1" customHeight="1" x14ac:dyDescent="0.25">
      <c r="A49" s="171"/>
      <c r="B49" s="187"/>
      <c r="C49" s="167"/>
      <c r="D49" s="86"/>
      <c r="E49" s="86"/>
      <c r="F49" s="86"/>
      <c r="G49" s="86"/>
      <c r="H49" s="86"/>
      <c r="I49" s="86"/>
      <c r="J49" s="86"/>
      <c r="K49" s="86"/>
      <c r="L49" s="86"/>
      <c r="M49" s="86"/>
      <c r="N49" s="86"/>
      <c r="O49" s="86"/>
      <c r="P49" s="86"/>
      <c r="Q49" s="86"/>
      <c r="R49" s="86"/>
      <c r="S49" s="86"/>
      <c r="T49" s="86"/>
      <c r="U49" s="86"/>
      <c r="V49" s="86"/>
      <c r="W49" s="86"/>
      <c r="X49" s="86"/>
      <c r="Y49" s="86"/>
      <c r="Z49" s="86"/>
      <c r="AA49" s="86"/>
      <c r="AB49" s="26"/>
      <c r="AC49" s="88"/>
      <c r="AD49" s="89"/>
      <c r="AE49" s="90"/>
      <c r="AF49" s="89"/>
      <c r="AG49" s="91"/>
      <c r="AH49" s="91"/>
      <c r="AI49" s="91"/>
      <c r="AJ49" s="91"/>
      <c r="AK49" s="91"/>
    </row>
    <row r="50" spans="1:37" ht="21" hidden="1" customHeight="1" x14ac:dyDescent="0.25">
      <c r="A50" s="171"/>
      <c r="B50" s="187"/>
      <c r="C50" s="167"/>
      <c r="D50" s="86"/>
      <c r="E50" s="86"/>
      <c r="F50" s="86"/>
      <c r="G50" s="86"/>
      <c r="H50" s="86"/>
      <c r="I50" s="86"/>
      <c r="J50" s="86"/>
      <c r="K50" s="86"/>
      <c r="L50" s="86"/>
      <c r="M50" s="86"/>
      <c r="N50" s="86"/>
      <c r="O50" s="86"/>
      <c r="P50" s="86"/>
      <c r="Q50" s="86"/>
      <c r="R50" s="86"/>
      <c r="S50" s="86"/>
      <c r="T50" s="86"/>
      <c r="U50" s="86"/>
      <c r="V50" s="86"/>
      <c r="W50" s="86"/>
      <c r="X50" s="86"/>
      <c r="Y50" s="86"/>
      <c r="Z50" s="86"/>
      <c r="AA50" s="86"/>
      <c r="AB50" s="26"/>
      <c r="AC50" s="88"/>
      <c r="AD50" s="89"/>
      <c r="AE50" s="90"/>
      <c r="AF50" s="89"/>
      <c r="AG50" s="91"/>
      <c r="AH50" s="91"/>
      <c r="AI50" s="91"/>
      <c r="AJ50" s="91"/>
      <c r="AK50" s="91"/>
    </row>
    <row r="51" spans="1:37" ht="21" hidden="1" customHeight="1" x14ac:dyDescent="0.25">
      <c r="A51" s="171"/>
      <c r="B51" s="182"/>
      <c r="C51" s="172"/>
      <c r="D51" s="98"/>
      <c r="E51" s="98"/>
      <c r="F51" s="98"/>
      <c r="G51" s="98"/>
      <c r="H51" s="98"/>
      <c r="I51" s="98"/>
      <c r="J51" s="98"/>
      <c r="K51" s="98"/>
      <c r="L51" s="98"/>
      <c r="M51" s="98"/>
      <c r="N51" s="98"/>
      <c r="O51" s="98"/>
      <c r="P51" s="98"/>
      <c r="Q51" s="98"/>
      <c r="R51" s="98"/>
      <c r="S51" s="98"/>
      <c r="T51" s="98"/>
      <c r="U51" s="98"/>
      <c r="V51" s="98"/>
      <c r="W51" s="98"/>
      <c r="X51" s="98"/>
      <c r="Y51" s="98"/>
      <c r="Z51" s="98"/>
      <c r="AA51" s="98"/>
      <c r="AB51" s="26"/>
      <c r="AC51" s="88"/>
      <c r="AD51" s="89"/>
      <c r="AE51" s="90"/>
      <c r="AF51" s="89"/>
      <c r="AG51" s="91"/>
      <c r="AH51" s="91"/>
      <c r="AI51" s="91"/>
      <c r="AJ51" s="91"/>
      <c r="AK51" s="91"/>
    </row>
    <row r="52" spans="1:37" ht="21" hidden="1" customHeight="1" x14ac:dyDescent="0.25">
      <c r="A52" s="171"/>
      <c r="B52" s="182"/>
      <c r="C52" s="172"/>
      <c r="D52" s="98"/>
      <c r="E52" s="98"/>
      <c r="F52" s="98"/>
      <c r="G52" s="98"/>
      <c r="H52" s="98"/>
      <c r="I52" s="98"/>
      <c r="J52" s="98"/>
      <c r="K52" s="98"/>
      <c r="L52" s="98"/>
      <c r="M52" s="98"/>
      <c r="N52" s="98"/>
      <c r="O52" s="98"/>
      <c r="P52" s="98"/>
      <c r="Q52" s="98"/>
      <c r="R52" s="98"/>
      <c r="S52" s="98"/>
      <c r="T52" s="98"/>
      <c r="U52" s="98"/>
      <c r="V52" s="98"/>
      <c r="W52" s="98"/>
      <c r="X52" s="98"/>
      <c r="Y52" s="98"/>
      <c r="Z52" s="98"/>
      <c r="AA52" s="98"/>
      <c r="AB52" s="26"/>
      <c r="AC52" s="88"/>
      <c r="AD52" s="89"/>
      <c r="AE52" s="90"/>
      <c r="AF52" s="89"/>
      <c r="AG52" s="91"/>
      <c r="AH52" s="91"/>
      <c r="AI52" s="91"/>
      <c r="AJ52" s="91"/>
      <c r="AK52" s="91"/>
    </row>
    <row r="53" spans="1:37" ht="21" hidden="1" customHeight="1" x14ac:dyDescent="0.25">
      <c r="A53" s="171"/>
      <c r="B53" s="182"/>
      <c r="C53" s="172"/>
      <c r="D53" s="98"/>
      <c r="E53" s="98"/>
      <c r="F53" s="98"/>
      <c r="G53" s="98"/>
      <c r="H53" s="98"/>
      <c r="I53" s="98"/>
      <c r="J53" s="98"/>
      <c r="K53" s="98"/>
      <c r="L53" s="98"/>
      <c r="M53" s="98"/>
      <c r="N53" s="98"/>
      <c r="O53" s="98"/>
      <c r="P53" s="98"/>
      <c r="Q53" s="98"/>
      <c r="R53" s="98"/>
      <c r="S53" s="98"/>
      <c r="T53" s="98"/>
      <c r="U53" s="98"/>
      <c r="V53" s="98"/>
      <c r="W53" s="98"/>
      <c r="X53" s="98"/>
      <c r="Y53" s="98"/>
      <c r="Z53" s="98"/>
      <c r="AA53" s="98"/>
      <c r="AB53" s="26"/>
      <c r="AC53" s="88"/>
      <c r="AD53" s="89"/>
      <c r="AE53" s="90"/>
      <c r="AF53" s="89"/>
      <c r="AG53" s="91"/>
      <c r="AH53" s="91"/>
      <c r="AI53" s="91"/>
      <c r="AJ53" s="91"/>
      <c r="AK53" s="91"/>
    </row>
    <row r="54" spans="1:37" ht="21" hidden="1" customHeight="1" x14ac:dyDescent="0.25">
      <c r="A54" s="171"/>
      <c r="B54" s="182"/>
      <c r="C54" s="172"/>
      <c r="D54" s="98"/>
      <c r="E54" s="98"/>
      <c r="F54" s="98"/>
      <c r="G54" s="86"/>
      <c r="H54" s="86"/>
      <c r="I54" s="86"/>
      <c r="J54" s="98"/>
      <c r="K54" s="98"/>
      <c r="L54" s="98"/>
      <c r="M54" s="98"/>
      <c r="N54" s="98"/>
      <c r="O54" s="98"/>
      <c r="P54" s="98"/>
      <c r="Q54" s="98"/>
      <c r="R54" s="98"/>
      <c r="S54" s="98"/>
      <c r="T54" s="98"/>
      <c r="U54" s="98"/>
      <c r="V54" s="98"/>
      <c r="W54" s="98"/>
      <c r="X54" s="98"/>
      <c r="Y54" s="98"/>
      <c r="Z54" s="98"/>
      <c r="AA54" s="98"/>
      <c r="AB54" s="26"/>
      <c r="AC54" s="88"/>
      <c r="AD54" s="89"/>
      <c r="AE54" s="90"/>
      <c r="AF54" s="89"/>
      <c r="AG54" s="91"/>
      <c r="AH54" s="91"/>
      <c r="AI54" s="91"/>
      <c r="AJ54" s="91"/>
      <c r="AK54" s="91"/>
    </row>
    <row r="55" spans="1:37" ht="21" hidden="1" customHeight="1" x14ac:dyDescent="0.25">
      <c r="A55" s="171"/>
      <c r="B55" s="182"/>
      <c r="C55" s="172"/>
      <c r="D55" s="98"/>
      <c r="E55" s="98"/>
      <c r="F55" s="98"/>
      <c r="G55" s="98"/>
      <c r="H55" s="98"/>
      <c r="I55" s="98"/>
      <c r="J55" s="98"/>
      <c r="K55" s="98"/>
      <c r="L55" s="98"/>
      <c r="M55" s="98"/>
      <c r="N55" s="98"/>
      <c r="O55" s="98"/>
      <c r="P55" s="98"/>
      <c r="Q55" s="98"/>
      <c r="R55" s="98"/>
      <c r="S55" s="98"/>
      <c r="T55" s="98"/>
      <c r="U55" s="98"/>
      <c r="V55" s="98"/>
      <c r="W55" s="98"/>
      <c r="X55" s="98"/>
      <c r="Y55" s="98"/>
      <c r="Z55" s="98"/>
      <c r="AA55" s="98"/>
      <c r="AB55" s="26"/>
      <c r="AC55" s="88"/>
      <c r="AD55" s="89"/>
      <c r="AE55" s="90"/>
      <c r="AF55" s="89"/>
      <c r="AG55" s="91"/>
      <c r="AH55" s="91"/>
      <c r="AI55" s="91"/>
      <c r="AJ55" s="91"/>
      <c r="AK55" s="91"/>
    </row>
    <row r="56" spans="1:37" ht="21" hidden="1" customHeight="1" x14ac:dyDescent="0.25">
      <c r="A56" s="171"/>
      <c r="B56" s="182"/>
      <c r="C56" s="172"/>
      <c r="D56" s="98"/>
      <c r="E56" s="98"/>
      <c r="F56" s="98"/>
      <c r="G56" s="98"/>
      <c r="H56" s="98"/>
      <c r="I56" s="98"/>
      <c r="J56" s="98"/>
      <c r="K56" s="98"/>
      <c r="L56" s="98"/>
      <c r="M56" s="98"/>
      <c r="N56" s="98"/>
      <c r="O56" s="98"/>
      <c r="P56" s="98"/>
      <c r="Q56" s="98"/>
      <c r="R56" s="98"/>
      <c r="S56" s="98"/>
      <c r="T56" s="98"/>
      <c r="U56" s="98"/>
      <c r="V56" s="98"/>
      <c r="W56" s="98"/>
      <c r="X56" s="98"/>
      <c r="Y56" s="98"/>
      <c r="Z56" s="98"/>
      <c r="AA56" s="98"/>
      <c r="AB56" s="26"/>
      <c r="AC56" s="88"/>
      <c r="AD56" s="89"/>
      <c r="AE56" s="90"/>
      <c r="AF56" s="89"/>
      <c r="AG56" s="91"/>
      <c r="AH56" s="91"/>
      <c r="AI56" s="91"/>
      <c r="AJ56" s="91"/>
      <c r="AK56" s="91"/>
    </row>
    <row r="57" spans="1:37" ht="9.75" hidden="1" customHeight="1" x14ac:dyDescent="0.25">
      <c r="A57" s="116"/>
      <c r="C57" s="48"/>
      <c r="D57" s="99"/>
      <c r="E57" s="99"/>
      <c r="F57" s="99"/>
      <c r="G57" s="99"/>
      <c r="H57" s="99"/>
      <c r="I57" s="99"/>
      <c r="J57" s="99"/>
      <c r="K57" s="99"/>
      <c r="L57" s="99"/>
      <c r="M57" s="99"/>
      <c r="N57" s="99"/>
      <c r="O57" s="99"/>
      <c r="P57" s="79"/>
      <c r="Q57" s="79"/>
      <c r="R57" s="79"/>
      <c r="S57" s="79"/>
      <c r="T57" s="79"/>
      <c r="U57" s="79"/>
      <c r="V57" s="79"/>
      <c r="W57" s="79"/>
      <c r="X57" s="79"/>
      <c r="Y57" s="79"/>
      <c r="Z57" s="79"/>
      <c r="AA57" s="79"/>
      <c r="AB57" s="100"/>
      <c r="AC57" s="101"/>
      <c r="AD57" s="89"/>
      <c r="AE57" s="90"/>
      <c r="AF57" s="89"/>
      <c r="AG57" s="91"/>
      <c r="AH57" s="91"/>
      <c r="AI57" s="91"/>
      <c r="AJ57" s="91"/>
      <c r="AK57" s="91"/>
    </row>
    <row r="58" spans="1:37" ht="7.5" customHeight="1" x14ac:dyDescent="0.25"/>
    <row r="59" spans="1:37" ht="15" customHeight="1" x14ac:dyDescent="0.25">
      <c r="C59" s="1" t="s">
        <v>136</v>
      </c>
    </row>
    <row r="60" spans="1:37" s="102" customFormat="1" ht="18.75" customHeight="1" x14ac:dyDescent="0.25">
      <c r="C60" s="143" t="s">
        <v>169</v>
      </c>
    </row>
    <row r="61" spans="1:37" ht="17.25" customHeight="1"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row>
    <row r="62" spans="1:37" ht="21.75" customHeight="1" x14ac:dyDescent="0.25">
      <c r="A62" s="143"/>
      <c r="B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row>
    <row r="63" spans="1:37"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row>
    <row r="64" spans="1:37" x14ac:dyDescent="0.25">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row>
    <row r="65" spans="1:28" x14ac:dyDescent="0.25">
      <c r="A65" s="16"/>
    </row>
    <row r="66" spans="1:28" x14ac:dyDescent="0.25">
      <c r="A66" s="769"/>
      <c r="B66" s="769"/>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row>
    <row r="67" spans="1:28" x14ac:dyDescent="0.25">
      <c r="A67" s="769"/>
      <c r="B67" s="769"/>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row>
  </sheetData>
  <mergeCells count="11">
    <mergeCell ref="A66:B66"/>
    <mergeCell ref="A67:B67"/>
    <mergeCell ref="A1:AB1"/>
    <mergeCell ref="A4:A6"/>
    <mergeCell ref="B4:B6"/>
    <mergeCell ref="C4:C6"/>
    <mergeCell ref="D4:O4"/>
    <mergeCell ref="AB4:AB6"/>
    <mergeCell ref="D5:O5"/>
    <mergeCell ref="P4:U4"/>
    <mergeCell ref="P5:U5"/>
  </mergeCells>
  <printOptions horizontalCentered="1"/>
  <pageMargins left="0" right="0" top="0.25" bottom="0"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zoomScaleNormal="100" workbookViewId="0">
      <pane xSplit="3" ySplit="6" topLeftCell="D7" activePane="bottomRight" state="frozen"/>
      <selection activeCell="AB23" sqref="AB23"/>
      <selection pane="topRight" activeCell="AB23" sqref="AB23"/>
      <selection pane="bottomLeft" activeCell="AB23" sqref="AB23"/>
      <selection pane="bottomRight" activeCell="Q5" sqref="Q5"/>
    </sheetView>
  </sheetViews>
  <sheetFormatPr defaultColWidth="8.85546875" defaultRowHeight="16.5" x14ac:dyDescent="0.25"/>
  <cols>
    <col min="1" max="1" width="5.28515625" style="422" customWidth="1"/>
    <col min="2" max="2" width="7.85546875" style="370" hidden="1" customWidth="1"/>
    <col min="3" max="3" width="15.7109375" style="370" customWidth="1"/>
    <col min="4" max="5" width="12.28515625" style="370" customWidth="1"/>
    <col min="6" max="6" width="11.28515625" style="370" customWidth="1"/>
    <col min="7" max="7" width="11.7109375" style="370" customWidth="1"/>
    <col min="8" max="8" width="10.7109375" style="370" customWidth="1"/>
    <col min="9" max="9" width="2.42578125" style="370" customWidth="1"/>
    <col min="10" max="12" width="12.28515625" style="370" customWidth="1"/>
    <col min="13" max="13" width="9.85546875" style="370" hidden="1" customWidth="1"/>
    <col min="14" max="14" width="9.28515625" style="370" customWidth="1"/>
    <col min="15" max="19" width="8.85546875" style="419"/>
    <col min="20" max="16384" width="8.85546875" style="370"/>
  </cols>
  <sheetData>
    <row r="1" spans="1:19" ht="42.75" customHeight="1" x14ac:dyDescent="0.25">
      <c r="A1" s="780" t="s">
        <v>57</v>
      </c>
      <c r="B1" s="780"/>
      <c r="C1" s="780"/>
      <c r="D1" s="780"/>
      <c r="E1" s="780"/>
      <c r="F1" s="780"/>
      <c r="G1" s="780"/>
      <c r="H1" s="780"/>
      <c r="I1" s="780"/>
      <c r="J1" s="780"/>
      <c r="K1" s="780"/>
      <c r="L1" s="780"/>
    </row>
    <row r="2" spans="1:19" ht="9.75" hidden="1" customHeight="1" x14ac:dyDescent="0.25">
      <c r="A2" s="369"/>
      <c r="B2" s="369"/>
      <c r="C2" s="369"/>
      <c r="D2" s="369"/>
      <c r="E2" s="369"/>
      <c r="F2" s="369"/>
      <c r="G2" s="369"/>
      <c r="H2" s="369"/>
      <c r="I2" s="369"/>
      <c r="J2" s="369"/>
      <c r="K2" s="369"/>
      <c r="L2" s="369"/>
    </row>
    <row r="3" spans="1:19" s="373" customFormat="1" ht="24" customHeight="1" x14ac:dyDescent="0.25">
      <c r="A3" s="371"/>
      <c r="H3" s="497"/>
      <c r="I3" s="497"/>
      <c r="J3" s="497"/>
      <c r="L3" s="497" t="s">
        <v>0</v>
      </c>
      <c r="O3" s="759"/>
      <c r="P3" s="759"/>
      <c r="Q3" s="759"/>
      <c r="R3" s="759"/>
      <c r="S3" s="759"/>
    </row>
    <row r="4" spans="1:19" s="379" customFormat="1" ht="23.25" customHeight="1" x14ac:dyDescent="0.25">
      <c r="A4" s="781" t="s">
        <v>1</v>
      </c>
      <c r="B4" s="781" t="s">
        <v>2</v>
      </c>
      <c r="C4" s="781" t="s">
        <v>3</v>
      </c>
      <c r="D4" s="783" t="s">
        <v>4</v>
      </c>
      <c r="E4" s="784"/>
      <c r="F4" s="784"/>
      <c r="G4" s="784"/>
      <c r="H4" s="783" t="s">
        <v>5</v>
      </c>
      <c r="I4" s="784"/>
      <c r="J4" s="784"/>
      <c r="K4" s="784"/>
      <c r="L4" s="785"/>
      <c r="M4" s="779" t="s">
        <v>6</v>
      </c>
      <c r="O4" s="758"/>
      <c r="P4" s="758"/>
      <c r="Q4" s="758"/>
      <c r="R4" s="758"/>
      <c r="S4" s="758"/>
    </row>
    <row r="5" spans="1:19" s="379" customFormat="1" ht="38.25" customHeight="1" x14ac:dyDescent="0.25">
      <c r="A5" s="782"/>
      <c r="B5" s="782"/>
      <c r="C5" s="782"/>
      <c r="D5" s="672" t="s">
        <v>7</v>
      </c>
      <c r="E5" s="672" t="s">
        <v>8</v>
      </c>
      <c r="F5" s="672" t="s">
        <v>9</v>
      </c>
      <c r="G5" s="672" t="s">
        <v>10</v>
      </c>
      <c r="H5" s="672" t="s">
        <v>7</v>
      </c>
      <c r="I5" s="734"/>
      <c r="J5" s="445" t="s">
        <v>13</v>
      </c>
      <c r="K5" s="445" t="s">
        <v>14</v>
      </c>
      <c r="L5" s="445" t="s">
        <v>11</v>
      </c>
      <c r="M5" s="779"/>
      <c r="O5" s="758"/>
      <c r="P5" s="758"/>
      <c r="Q5" s="758"/>
      <c r="R5" s="758"/>
      <c r="S5" s="758"/>
    </row>
    <row r="6" spans="1:19" s="565" customFormat="1" ht="18.600000000000001" customHeight="1" x14ac:dyDescent="0.25">
      <c r="A6" s="387" t="s">
        <v>15</v>
      </c>
      <c r="B6" s="387" t="s">
        <v>16</v>
      </c>
      <c r="C6" s="387" t="s">
        <v>16</v>
      </c>
      <c r="D6" s="564" t="s">
        <v>146</v>
      </c>
      <c r="E6" s="564" t="s">
        <v>147</v>
      </c>
      <c r="F6" s="385" t="s">
        <v>159</v>
      </c>
      <c r="G6" s="385" t="s">
        <v>158</v>
      </c>
      <c r="H6" s="385" t="s">
        <v>149</v>
      </c>
      <c r="I6" s="388"/>
      <c r="J6" s="384" t="s">
        <v>151</v>
      </c>
      <c r="K6" s="384" t="s">
        <v>152</v>
      </c>
      <c r="L6" s="702" t="s">
        <v>153</v>
      </c>
      <c r="M6" s="387">
        <v>10</v>
      </c>
      <c r="O6" s="760"/>
      <c r="P6" s="760"/>
      <c r="Q6" s="760"/>
      <c r="R6" s="760"/>
      <c r="S6" s="760"/>
    </row>
    <row r="7" spans="1:19" ht="21" customHeight="1" x14ac:dyDescent="0.25">
      <c r="A7" s="390">
        <v>1</v>
      </c>
      <c r="B7" s="703" t="s">
        <v>17</v>
      </c>
      <c r="C7" s="704" t="s">
        <v>18</v>
      </c>
      <c r="D7" s="705">
        <v>3</v>
      </c>
      <c r="E7" s="705">
        <v>2</v>
      </c>
      <c r="F7" s="705">
        <v>1.7</v>
      </c>
      <c r="G7" s="705">
        <v>0.7</v>
      </c>
      <c r="H7" s="705">
        <v>-0.1</v>
      </c>
      <c r="I7" s="735"/>
      <c r="J7" s="707">
        <v>1.3</v>
      </c>
      <c r="K7" s="707">
        <v>1.1000000000000001</v>
      </c>
      <c r="L7" s="707">
        <v>1.9</v>
      </c>
      <c r="M7" s="736"/>
    </row>
    <row r="8" spans="1:19" ht="21" customHeight="1" x14ac:dyDescent="0.25">
      <c r="A8" s="416">
        <v>2</v>
      </c>
      <c r="B8" s="511" t="s">
        <v>19</v>
      </c>
      <c r="C8" s="690" t="s">
        <v>20</v>
      </c>
      <c r="D8" s="708">
        <v>2</v>
      </c>
      <c r="E8" s="708">
        <v>2.1</v>
      </c>
      <c r="F8" s="708">
        <v>2.2999999999999998</v>
      </c>
      <c r="G8" s="708">
        <v>2</v>
      </c>
      <c r="H8" s="708">
        <v>2.7</v>
      </c>
      <c r="I8" s="737"/>
      <c r="J8" s="709">
        <v>1.9</v>
      </c>
      <c r="K8" s="709">
        <v>1.8</v>
      </c>
      <c r="L8" s="709">
        <v>1.6</v>
      </c>
      <c r="M8" s="709"/>
    </row>
    <row r="9" spans="1:19" ht="21" customHeight="1" x14ac:dyDescent="0.25">
      <c r="A9" s="416">
        <v>3</v>
      </c>
      <c r="B9" s="511" t="s">
        <v>21</v>
      </c>
      <c r="C9" s="690" t="s">
        <v>22</v>
      </c>
      <c r="D9" s="708">
        <v>1.8</v>
      </c>
      <c r="E9" s="747">
        <v>1.3</v>
      </c>
      <c r="F9" s="747">
        <v>1.2</v>
      </c>
      <c r="G9" s="747">
        <v>0.9</v>
      </c>
      <c r="H9" s="747">
        <v>0.9</v>
      </c>
      <c r="I9" s="737"/>
      <c r="J9" s="709">
        <v>1.6</v>
      </c>
      <c r="K9" s="709">
        <v>1.5</v>
      </c>
      <c r="L9" s="709">
        <v>1.4</v>
      </c>
      <c r="M9" s="709"/>
    </row>
    <row r="10" spans="1:19" ht="21" customHeight="1" x14ac:dyDescent="0.25">
      <c r="A10" s="416">
        <v>4</v>
      </c>
      <c r="B10" s="511" t="s">
        <v>23</v>
      </c>
      <c r="C10" s="690" t="s">
        <v>24</v>
      </c>
      <c r="D10" s="708">
        <v>0.3</v>
      </c>
      <c r="E10" s="708">
        <v>0.4</v>
      </c>
      <c r="F10" s="708">
        <v>0.3</v>
      </c>
      <c r="G10" s="708">
        <v>0.4</v>
      </c>
      <c r="H10" s="708">
        <v>0.4</v>
      </c>
      <c r="I10" s="737"/>
      <c r="J10" s="709">
        <v>0.4</v>
      </c>
      <c r="K10" s="709">
        <v>0.4</v>
      </c>
      <c r="L10" s="709">
        <v>0.2</v>
      </c>
      <c r="M10" s="709"/>
    </row>
    <row r="11" spans="1:19" ht="21" customHeight="1" x14ac:dyDescent="0.25">
      <c r="A11" s="416">
        <v>5</v>
      </c>
      <c r="B11" s="511" t="s">
        <v>25</v>
      </c>
      <c r="C11" s="690" t="s">
        <v>26</v>
      </c>
      <c r="D11" s="708">
        <v>0.8</v>
      </c>
      <c r="E11" s="708">
        <v>0.8</v>
      </c>
      <c r="F11" s="708">
        <v>0.8</v>
      </c>
      <c r="G11" s="708">
        <v>1.1000000000000001</v>
      </c>
      <c r="H11" s="708">
        <v>0.9</v>
      </c>
      <c r="I11" s="737"/>
      <c r="J11" s="709">
        <v>0.6</v>
      </c>
      <c r="K11" s="709">
        <v>0.4</v>
      </c>
      <c r="L11" s="709">
        <v>0.5</v>
      </c>
      <c r="M11" s="709"/>
    </row>
    <row r="12" spans="1:19" ht="21" customHeight="1" x14ac:dyDescent="0.25">
      <c r="A12" s="416">
        <v>6</v>
      </c>
      <c r="B12" s="511" t="s">
        <v>27</v>
      </c>
      <c r="C12" s="690" t="s">
        <v>28</v>
      </c>
      <c r="D12" s="708">
        <v>0.7</v>
      </c>
      <c r="E12" s="708">
        <v>0.4</v>
      </c>
      <c r="F12" s="708">
        <v>0.6</v>
      </c>
      <c r="G12" s="708">
        <v>0.8</v>
      </c>
      <c r="H12" s="708">
        <v>0.8</v>
      </c>
      <c r="I12" s="737"/>
      <c r="J12" s="709">
        <v>0.6</v>
      </c>
      <c r="K12" s="709">
        <v>0.4</v>
      </c>
      <c r="L12" s="709">
        <v>0.1</v>
      </c>
      <c r="M12" s="709"/>
    </row>
    <row r="13" spans="1:19" ht="21" customHeight="1" x14ac:dyDescent="0.25">
      <c r="A13" s="416">
        <v>7</v>
      </c>
      <c r="B13" s="511" t="s">
        <v>29</v>
      </c>
      <c r="C13" s="690" t="s">
        <v>30</v>
      </c>
      <c r="D13" s="708">
        <v>3.1</v>
      </c>
      <c r="E13" s="708">
        <v>2.9</v>
      </c>
      <c r="F13" s="708">
        <v>2.7</v>
      </c>
      <c r="G13" s="708">
        <v>2.6</v>
      </c>
      <c r="H13" s="708">
        <v>2.7</v>
      </c>
      <c r="I13" s="737"/>
      <c r="J13" s="709">
        <v>2.5</v>
      </c>
      <c r="K13" s="709">
        <v>2.2999999999999998</v>
      </c>
      <c r="L13" s="748">
        <v>2.6</v>
      </c>
      <c r="M13" s="709"/>
    </row>
    <row r="14" spans="1:19" ht="21" customHeight="1" x14ac:dyDescent="0.25">
      <c r="A14" s="399">
        <v>8</v>
      </c>
      <c r="B14" s="517" t="s">
        <v>31</v>
      </c>
      <c r="C14" s="692" t="s">
        <v>32</v>
      </c>
      <c r="D14" s="711">
        <v>5.4</v>
      </c>
      <c r="E14" s="711">
        <v>5.2</v>
      </c>
      <c r="F14" s="711">
        <v>4.8</v>
      </c>
      <c r="G14" s="711">
        <v>4.5</v>
      </c>
      <c r="H14" s="711">
        <v>5</v>
      </c>
      <c r="I14" s="738"/>
      <c r="J14" s="712">
        <v>4.7</v>
      </c>
      <c r="K14" s="712">
        <v>5.2</v>
      </c>
      <c r="L14" s="712">
        <v>4.5999999999999996</v>
      </c>
      <c r="M14" s="712"/>
    </row>
    <row r="15" spans="1:19" ht="21" customHeight="1" x14ac:dyDescent="0.25">
      <c r="A15" s="399">
        <v>9</v>
      </c>
      <c r="B15" s="517" t="s">
        <v>33</v>
      </c>
      <c r="C15" s="692" t="s">
        <v>34</v>
      </c>
      <c r="D15" s="711">
        <v>7</v>
      </c>
      <c r="E15" s="711">
        <v>6.7</v>
      </c>
      <c r="F15" s="711">
        <v>8.1999999999999993</v>
      </c>
      <c r="G15" s="711">
        <v>8</v>
      </c>
      <c r="H15" s="711">
        <v>7.8</v>
      </c>
      <c r="I15" s="738"/>
      <c r="J15" s="712">
        <v>7.2</v>
      </c>
      <c r="K15" s="712">
        <v>7.5</v>
      </c>
      <c r="L15" s="712">
        <v>7.1</v>
      </c>
      <c r="M15" s="712"/>
    </row>
    <row r="16" spans="1:19" ht="21" customHeight="1" x14ac:dyDescent="0.25">
      <c r="A16" s="399">
        <v>10</v>
      </c>
      <c r="B16" s="399" t="s">
        <v>35</v>
      </c>
      <c r="C16" s="693" t="s">
        <v>36</v>
      </c>
      <c r="D16" s="711">
        <v>1.5</v>
      </c>
      <c r="E16" s="711">
        <v>2</v>
      </c>
      <c r="F16" s="711">
        <v>0.5</v>
      </c>
      <c r="G16" s="711">
        <v>0.2</v>
      </c>
      <c r="H16" s="711">
        <v>0.6</v>
      </c>
      <c r="I16" s="738"/>
      <c r="J16" s="712">
        <v>-0.5</v>
      </c>
      <c r="K16" s="712">
        <v>0.4</v>
      </c>
      <c r="L16" s="712">
        <v>0.7</v>
      </c>
      <c r="M16" s="712"/>
    </row>
    <row r="17" spans="1:13" ht="21" customHeight="1" x14ac:dyDescent="0.25">
      <c r="A17" s="399">
        <v>11</v>
      </c>
      <c r="B17" s="399" t="s">
        <v>37</v>
      </c>
      <c r="C17" s="693" t="s">
        <v>38</v>
      </c>
      <c r="D17" s="711">
        <v>0.2</v>
      </c>
      <c r="E17" s="711">
        <v>0.7</v>
      </c>
      <c r="F17" s="711">
        <v>2.1</v>
      </c>
      <c r="G17" s="711">
        <v>1.6</v>
      </c>
      <c r="H17" s="711">
        <v>3.8</v>
      </c>
      <c r="I17" s="738"/>
      <c r="J17" s="712">
        <v>3.5</v>
      </c>
      <c r="K17" s="712">
        <v>3.3</v>
      </c>
      <c r="L17" s="712">
        <v>3.6</v>
      </c>
      <c r="M17" s="712"/>
    </row>
    <row r="18" spans="1:13" ht="21" customHeight="1" x14ac:dyDescent="0.25">
      <c r="A18" s="399">
        <v>12</v>
      </c>
      <c r="B18" s="399" t="s">
        <v>39</v>
      </c>
      <c r="C18" s="693" t="s">
        <v>40</v>
      </c>
      <c r="D18" s="711">
        <v>1.3</v>
      </c>
      <c r="E18" s="711">
        <v>2</v>
      </c>
      <c r="F18" s="711">
        <v>2.1</v>
      </c>
      <c r="G18" s="711">
        <v>2.5</v>
      </c>
      <c r="H18" s="711">
        <v>2.5</v>
      </c>
      <c r="I18" s="738"/>
      <c r="J18" s="444">
        <v>2</v>
      </c>
      <c r="K18" s="749">
        <v>1.4</v>
      </c>
      <c r="L18" s="749">
        <v>0.8</v>
      </c>
      <c r="M18" s="712"/>
    </row>
    <row r="19" spans="1:13" ht="21" customHeight="1" x14ac:dyDescent="0.25">
      <c r="A19" s="399">
        <v>13</v>
      </c>
      <c r="B19" s="399" t="s">
        <v>41</v>
      </c>
      <c r="C19" s="693" t="s">
        <v>42</v>
      </c>
      <c r="D19" s="711">
        <v>4.87</v>
      </c>
      <c r="E19" s="711">
        <v>5.12</v>
      </c>
      <c r="F19" s="711">
        <v>5.04</v>
      </c>
      <c r="G19" s="711">
        <v>5.39</v>
      </c>
      <c r="H19" s="711">
        <v>5.61</v>
      </c>
      <c r="I19" s="738"/>
      <c r="J19" s="712">
        <v>5.3</v>
      </c>
      <c r="K19" s="712">
        <v>5</v>
      </c>
      <c r="L19" s="712">
        <v>4.5</v>
      </c>
      <c r="M19" s="712"/>
    </row>
    <row r="20" spans="1:13" ht="21" customHeight="1" x14ac:dyDescent="0.25">
      <c r="A20" s="399">
        <v>14</v>
      </c>
      <c r="B20" s="399" t="s">
        <v>43</v>
      </c>
      <c r="C20" s="693" t="s">
        <v>44</v>
      </c>
      <c r="D20" s="711">
        <v>3.1</v>
      </c>
      <c r="E20" s="711">
        <v>2.8</v>
      </c>
      <c r="F20" s="711">
        <v>1.2</v>
      </c>
      <c r="G20" s="711">
        <v>2.5</v>
      </c>
      <c r="H20" s="711">
        <v>2.8</v>
      </c>
      <c r="I20" s="738"/>
      <c r="J20" s="712">
        <v>1.7</v>
      </c>
      <c r="K20" s="712">
        <v>1.9</v>
      </c>
      <c r="L20" s="712">
        <v>1.8</v>
      </c>
      <c r="M20" s="712"/>
    </row>
    <row r="21" spans="1:13" ht="21" customHeight="1" x14ac:dyDescent="0.25">
      <c r="A21" s="399">
        <v>15</v>
      </c>
      <c r="B21" s="399" t="s">
        <v>45</v>
      </c>
      <c r="C21" s="693" t="s">
        <v>46</v>
      </c>
      <c r="D21" s="711">
        <v>4.4000000000000004</v>
      </c>
      <c r="E21" s="711">
        <v>4.5999999999999996</v>
      </c>
      <c r="F21" s="711">
        <v>5.3</v>
      </c>
      <c r="G21" s="711">
        <v>6.2</v>
      </c>
      <c r="H21" s="711">
        <v>5.4</v>
      </c>
      <c r="I21" s="738"/>
      <c r="J21" s="712">
        <v>5.2</v>
      </c>
      <c r="K21" s="712">
        <v>4.9000000000000004</v>
      </c>
      <c r="L21" s="712">
        <v>4.7</v>
      </c>
      <c r="M21" s="712"/>
    </row>
    <row r="22" spans="1:13" ht="21" customHeight="1" x14ac:dyDescent="0.25">
      <c r="A22" s="399">
        <v>16</v>
      </c>
      <c r="B22" s="399" t="s">
        <v>47</v>
      </c>
      <c r="C22" s="693" t="s">
        <v>56</v>
      </c>
      <c r="D22" s="711">
        <v>4.5</v>
      </c>
      <c r="E22" s="711">
        <v>5.4</v>
      </c>
      <c r="F22" s="711">
        <v>4.5</v>
      </c>
      <c r="G22" s="711">
        <v>5.7</v>
      </c>
      <c r="H22" s="711">
        <v>6</v>
      </c>
      <c r="I22" s="738"/>
      <c r="J22" s="712">
        <v>3.6</v>
      </c>
      <c r="K22" s="712">
        <v>2.8</v>
      </c>
      <c r="L22" s="712">
        <v>4</v>
      </c>
      <c r="M22" s="712"/>
    </row>
    <row r="23" spans="1:13" ht="21" customHeight="1" x14ac:dyDescent="0.25">
      <c r="A23" s="399">
        <v>17</v>
      </c>
      <c r="B23" s="399" t="s">
        <v>48</v>
      </c>
      <c r="C23" s="693" t="s">
        <v>49</v>
      </c>
      <c r="D23" s="711">
        <v>-1.8</v>
      </c>
      <c r="E23" s="711">
        <v>-0.3</v>
      </c>
      <c r="F23" s="711">
        <v>0.03</v>
      </c>
      <c r="G23" s="711">
        <v>4.5</v>
      </c>
      <c r="H23" s="711">
        <v>0.5</v>
      </c>
      <c r="I23" s="740" t="s">
        <v>223</v>
      </c>
      <c r="J23" s="712">
        <v>3.5</v>
      </c>
      <c r="K23" s="712">
        <v>3.2</v>
      </c>
      <c r="L23" s="712">
        <v>1.8</v>
      </c>
      <c r="M23" s="712"/>
    </row>
    <row r="24" spans="1:13" ht="21" customHeight="1" x14ac:dyDescent="0.25">
      <c r="A24" s="408">
        <v>18</v>
      </c>
      <c r="B24" s="408" t="s">
        <v>51</v>
      </c>
      <c r="C24" s="715" t="s">
        <v>52</v>
      </c>
      <c r="D24" s="716">
        <v>5.4</v>
      </c>
      <c r="E24" s="716">
        <v>5.4</v>
      </c>
      <c r="F24" s="716">
        <v>4</v>
      </c>
      <c r="G24" s="716">
        <v>3</v>
      </c>
      <c r="H24" s="716">
        <v>2.8</v>
      </c>
      <c r="I24" s="739"/>
      <c r="J24" s="718">
        <v>5.2</v>
      </c>
      <c r="K24" s="718">
        <v>5.5</v>
      </c>
      <c r="L24" s="718">
        <v>5.5</v>
      </c>
      <c r="M24" s="718"/>
    </row>
    <row r="25" spans="1:13" ht="21" hidden="1" customHeight="1" x14ac:dyDescent="0.25">
      <c r="A25" s="416"/>
      <c r="B25" s="430"/>
      <c r="C25" s="720"/>
      <c r="D25" s="708"/>
      <c r="E25" s="708"/>
      <c r="F25" s="708"/>
      <c r="G25" s="708"/>
      <c r="H25" s="708"/>
      <c r="I25" s="708"/>
      <c r="J25" s="708"/>
      <c r="K25" s="708"/>
      <c r="L25" s="708"/>
      <c r="M25" s="709"/>
    </row>
    <row r="26" spans="1:13" ht="21" hidden="1" customHeight="1" x14ac:dyDescent="0.25">
      <c r="A26" s="399"/>
      <c r="B26" s="433"/>
      <c r="C26" s="693"/>
      <c r="D26" s="711"/>
      <c r="E26" s="711"/>
      <c r="F26" s="711"/>
      <c r="G26" s="711"/>
      <c r="H26" s="711"/>
      <c r="I26" s="711"/>
      <c r="J26" s="711"/>
      <c r="K26" s="711"/>
      <c r="L26" s="711"/>
      <c r="M26" s="712"/>
    </row>
    <row r="27" spans="1:13" ht="21" hidden="1" customHeight="1" x14ac:dyDescent="0.25">
      <c r="A27" s="399"/>
      <c r="B27" s="433"/>
      <c r="C27" s="693"/>
      <c r="D27" s="711"/>
      <c r="E27" s="711"/>
      <c r="F27" s="711"/>
      <c r="G27" s="711"/>
      <c r="H27" s="711"/>
      <c r="I27" s="711"/>
      <c r="J27" s="711"/>
      <c r="K27" s="711"/>
      <c r="L27" s="711"/>
      <c r="M27" s="712"/>
    </row>
    <row r="28" spans="1:13" ht="21" hidden="1" customHeight="1" x14ac:dyDescent="0.25">
      <c r="A28" s="721"/>
      <c r="B28" s="722"/>
      <c r="C28" s="723"/>
      <c r="D28" s="711"/>
      <c r="E28" s="711"/>
      <c r="F28" s="711"/>
      <c r="G28" s="711"/>
      <c r="H28" s="711"/>
      <c r="I28" s="711"/>
      <c r="J28" s="711"/>
      <c r="K28" s="711"/>
      <c r="L28" s="711"/>
      <c r="M28" s="712"/>
    </row>
    <row r="29" spans="1:13" ht="21" hidden="1" customHeight="1" x14ac:dyDescent="0.25">
      <c r="A29" s="721"/>
      <c r="B29" s="722"/>
      <c r="C29" s="723"/>
      <c r="D29" s="711"/>
      <c r="E29" s="711"/>
      <c r="F29" s="711"/>
      <c r="G29" s="711"/>
      <c r="H29" s="711"/>
      <c r="I29" s="711"/>
      <c r="J29" s="711"/>
      <c r="K29" s="711"/>
      <c r="L29" s="711"/>
      <c r="M29" s="712"/>
    </row>
    <row r="30" spans="1:13" ht="21" hidden="1" customHeight="1" x14ac:dyDescent="0.25">
      <c r="A30" s="721"/>
      <c r="B30" s="722"/>
      <c r="C30" s="723"/>
      <c r="D30" s="711"/>
      <c r="E30" s="711"/>
      <c r="F30" s="711"/>
      <c r="G30" s="711"/>
      <c r="H30" s="711"/>
      <c r="I30" s="711"/>
      <c r="J30" s="711"/>
      <c r="K30" s="711"/>
      <c r="L30" s="711"/>
      <c r="M30" s="712"/>
    </row>
    <row r="31" spans="1:13" ht="21" hidden="1" customHeight="1" x14ac:dyDescent="0.25">
      <c r="A31" s="416"/>
      <c r="B31" s="689"/>
      <c r="C31" s="690"/>
      <c r="D31" s="708"/>
      <c r="E31" s="708"/>
      <c r="F31" s="708"/>
      <c r="G31" s="708"/>
      <c r="H31" s="708"/>
      <c r="I31" s="708"/>
      <c r="J31" s="708"/>
      <c r="K31" s="708"/>
      <c r="L31" s="708"/>
      <c r="M31" s="709"/>
    </row>
    <row r="32" spans="1:13" ht="21" hidden="1" customHeight="1" x14ac:dyDescent="0.25">
      <c r="A32" s="416"/>
      <c r="B32" s="689"/>
      <c r="C32" s="690"/>
      <c r="D32" s="708"/>
      <c r="E32" s="708"/>
      <c r="F32" s="708"/>
      <c r="G32" s="708"/>
      <c r="H32" s="708"/>
      <c r="I32" s="708"/>
      <c r="J32" s="708"/>
      <c r="K32" s="708"/>
      <c r="L32" s="708"/>
      <c r="M32" s="709"/>
    </row>
    <row r="33" spans="1:13" ht="21" hidden="1" customHeight="1" x14ac:dyDescent="0.25">
      <c r="A33" s="416"/>
      <c r="B33" s="689"/>
      <c r="C33" s="690"/>
      <c r="D33" s="708"/>
      <c r="E33" s="708"/>
      <c r="F33" s="708"/>
      <c r="G33" s="708"/>
      <c r="H33" s="708"/>
      <c r="I33" s="708"/>
      <c r="J33" s="708"/>
      <c r="K33" s="708"/>
      <c r="L33" s="708"/>
      <c r="M33" s="709"/>
    </row>
    <row r="34" spans="1:13" ht="21" hidden="1" customHeight="1" x14ac:dyDescent="0.25">
      <c r="A34" s="416"/>
      <c r="B34" s="689"/>
      <c r="C34" s="690"/>
      <c r="D34" s="708"/>
      <c r="E34" s="708"/>
      <c r="F34" s="708"/>
      <c r="G34" s="708"/>
      <c r="H34" s="708"/>
      <c r="I34" s="708"/>
      <c r="J34" s="708"/>
      <c r="K34" s="708"/>
      <c r="L34" s="708"/>
      <c r="M34" s="709"/>
    </row>
    <row r="35" spans="1:13" ht="16.5" hidden="1" customHeight="1" x14ac:dyDescent="0.25">
      <c r="A35" s="416"/>
      <c r="B35" s="689"/>
      <c r="C35" s="690"/>
      <c r="D35" s="708"/>
      <c r="E35" s="708"/>
      <c r="F35" s="708"/>
      <c r="G35" s="708"/>
      <c r="H35" s="708"/>
      <c r="I35" s="708"/>
      <c r="J35" s="708"/>
      <c r="K35" s="708"/>
      <c r="L35" s="708"/>
      <c r="M35" s="709"/>
    </row>
    <row r="36" spans="1:13" ht="16.5" hidden="1" customHeight="1" x14ac:dyDescent="0.25">
      <c r="A36" s="416"/>
      <c r="B36" s="689"/>
      <c r="C36" s="690"/>
      <c r="D36" s="708"/>
      <c r="E36" s="708"/>
      <c r="F36" s="708"/>
      <c r="G36" s="708"/>
      <c r="H36" s="708"/>
      <c r="I36" s="708"/>
      <c r="J36" s="708"/>
      <c r="K36" s="708"/>
      <c r="L36" s="708"/>
      <c r="M36" s="709"/>
    </row>
    <row r="37" spans="1:13" ht="16.5" hidden="1" customHeight="1" x14ac:dyDescent="0.25">
      <c r="A37" s="399"/>
      <c r="B37" s="691"/>
      <c r="C37" s="692"/>
      <c r="D37" s="711"/>
      <c r="E37" s="711"/>
      <c r="F37" s="711"/>
      <c r="G37" s="711"/>
      <c r="H37" s="711"/>
      <c r="I37" s="711"/>
      <c r="J37" s="711"/>
      <c r="K37" s="711"/>
      <c r="L37" s="711"/>
      <c r="M37" s="712"/>
    </row>
    <row r="38" spans="1:13" ht="16.5" hidden="1" customHeight="1" x14ac:dyDescent="0.25">
      <c r="A38" s="399"/>
      <c r="B38" s="691"/>
      <c r="C38" s="692"/>
      <c r="D38" s="711"/>
      <c r="E38" s="711"/>
      <c r="F38" s="711"/>
      <c r="G38" s="711"/>
      <c r="H38" s="711"/>
      <c r="I38" s="711"/>
      <c r="J38" s="711"/>
      <c r="K38" s="711"/>
      <c r="L38" s="711"/>
      <c r="M38" s="712"/>
    </row>
    <row r="39" spans="1:13" ht="16.5" hidden="1" customHeight="1" x14ac:dyDescent="0.25">
      <c r="A39" s="399"/>
      <c r="B39" s="433"/>
      <c r="C39" s="693"/>
      <c r="D39" s="711"/>
      <c r="E39" s="711"/>
      <c r="F39" s="711"/>
      <c r="G39" s="711"/>
      <c r="H39" s="711"/>
      <c r="I39" s="711"/>
      <c r="J39" s="711"/>
      <c r="K39" s="711"/>
      <c r="L39" s="711"/>
      <c r="M39" s="712"/>
    </row>
    <row r="40" spans="1:13" ht="16.5" hidden="1" customHeight="1" x14ac:dyDescent="0.25">
      <c r="A40" s="399"/>
      <c r="B40" s="433"/>
      <c r="C40" s="693"/>
      <c r="D40" s="711"/>
      <c r="E40" s="711"/>
      <c r="F40" s="711"/>
      <c r="G40" s="711"/>
      <c r="H40" s="711"/>
      <c r="I40" s="711"/>
      <c r="J40" s="711"/>
      <c r="K40" s="711"/>
      <c r="L40" s="711"/>
      <c r="M40" s="712"/>
    </row>
    <row r="41" spans="1:13" ht="16.5" hidden="1" customHeight="1" x14ac:dyDescent="0.25">
      <c r="A41" s="399"/>
      <c r="B41" s="433"/>
      <c r="C41" s="693"/>
      <c r="D41" s="711"/>
      <c r="E41" s="711"/>
      <c r="F41" s="711"/>
      <c r="G41" s="711"/>
      <c r="H41" s="711"/>
      <c r="I41" s="711"/>
      <c r="J41" s="711"/>
      <c r="K41" s="711"/>
      <c r="L41" s="711"/>
      <c r="M41" s="712"/>
    </row>
    <row r="42" spans="1:13" ht="16.5" hidden="1" customHeight="1" x14ac:dyDescent="0.25">
      <c r="A42" s="399"/>
      <c r="B42" s="433"/>
      <c r="C42" s="693"/>
      <c r="D42" s="711"/>
      <c r="E42" s="711"/>
      <c r="F42" s="711"/>
      <c r="G42" s="711"/>
      <c r="H42" s="711"/>
      <c r="I42" s="711"/>
      <c r="J42" s="711"/>
      <c r="K42" s="711"/>
      <c r="L42" s="711"/>
      <c r="M42" s="712"/>
    </row>
    <row r="43" spans="1:13" ht="16.5" hidden="1" customHeight="1" x14ac:dyDescent="0.25">
      <c r="A43" s="399"/>
      <c r="B43" s="433"/>
      <c r="C43" s="693"/>
      <c r="D43" s="711"/>
      <c r="E43" s="711"/>
      <c r="F43" s="711"/>
      <c r="G43" s="711"/>
      <c r="H43" s="711"/>
      <c r="I43" s="711"/>
      <c r="J43" s="711"/>
      <c r="K43" s="711"/>
      <c r="L43" s="711"/>
      <c r="M43" s="712"/>
    </row>
    <row r="44" spans="1:13" ht="16.5" hidden="1" customHeight="1" x14ac:dyDescent="0.25">
      <c r="A44" s="399"/>
      <c r="B44" s="433"/>
      <c r="C44" s="693"/>
      <c r="D44" s="711"/>
      <c r="E44" s="711"/>
      <c r="F44" s="711"/>
      <c r="G44" s="711"/>
      <c r="H44" s="711"/>
      <c r="I44" s="711"/>
      <c r="J44" s="711"/>
      <c r="K44" s="711"/>
      <c r="L44" s="711"/>
      <c r="M44" s="712"/>
    </row>
    <row r="45" spans="1:13" ht="16.5" hidden="1" customHeight="1" x14ac:dyDescent="0.25">
      <c r="A45" s="399"/>
      <c r="B45" s="433"/>
      <c r="C45" s="693"/>
      <c r="D45" s="711"/>
      <c r="E45" s="711"/>
      <c r="F45" s="711"/>
      <c r="G45" s="711"/>
      <c r="H45" s="711"/>
      <c r="I45" s="711"/>
      <c r="J45" s="711"/>
      <c r="K45" s="711"/>
      <c r="L45" s="711"/>
      <c r="M45" s="712"/>
    </row>
    <row r="46" spans="1:13" ht="16.5" hidden="1" customHeight="1" x14ac:dyDescent="0.25">
      <c r="A46" s="399"/>
      <c r="B46" s="433"/>
      <c r="C46" s="693"/>
      <c r="D46" s="711"/>
      <c r="E46" s="711"/>
      <c r="F46" s="711"/>
      <c r="G46" s="711"/>
      <c r="H46" s="711"/>
      <c r="I46" s="711"/>
      <c r="J46" s="711"/>
      <c r="K46" s="711"/>
      <c r="L46" s="711"/>
      <c r="M46" s="712"/>
    </row>
    <row r="47" spans="1:13" ht="16.5" hidden="1" customHeight="1" x14ac:dyDescent="0.25">
      <c r="A47" s="399"/>
      <c r="B47" s="433"/>
      <c r="C47" s="693"/>
      <c r="D47" s="711"/>
      <c r="E47" s="711"/>
      <c r="F47" s="711"/>
      <c r="G47" s="711"/>
      <c r="H47" s="711"/>
      <c r="I47" s="711"/>
      <c r="J47" s="711"/>
      <c r="K47" s="711"/>
      <c r="L47" s="711"/>
      <c r="M47" s="712"/>
    </row>
    <row r="48" spans="1:13" ht="16.5" hidden="1" customHeight="1" x14ac:dyDescent="0.25">
      <c r="A48" s="399"/>
      <c r="B48" s="433"/>
      <c r="C48" s="693"/>
      <c r="D48" s="711"/>
      <c r="E48" s="711"/>
      <c r="F48" s="711"/>
      <c r="G48" s="711"/>
      <c r="H48" s="711"/>
      <c r="I48" s="711"/>
      <c r="J48" s="711"/>
      <c r="K48" s="711"/>
      <c r="L48" s="711"/>
      <c r="M48" s="712"/>
    </row>
    <row r="49" spans="1:13" ht="16.5" hidden="1" customHeight="1" x14ac:dyDescent="0.25">
      <c r="A49" s="399"/>
      <c r="B49" s="433"/>
      <c r="C49" s="693"/>
      <c r="D49" s="711"/>
      <c r="E49" s="711"/>
      <c r="F49" s="711"/>
      <c r="G49" s="711"/>
      <c r="H49" s="711"/>
      <c r="I49" s="711"/>
      <c r="J49" s="711"/>
      <c r="K49" s="711"/>
      <c r="L49" s="711"/>
      <c r="M49" s="712"/>
    </row>
    <row r="50" spans="1:13" ht="16.5" hidden="1" customHeight="1" x14ac:dyDescent="0.25">
      <c r="A50" s="399"/>
      <c r="B50" s="433"/>
      <c r="C50" s="693"/>
      <c r="D50" s="711"/>
      <c r="E50" s="711"/>
      <c r="F50" s="711"/>
      <c r="G50" s="711"/>
      <c r="H50" s="711"/>
      <c r="I50" s="711"/>
      <c r="J50" s="711"/>
      <c r="K50" s="711"/>
      <c r="L50" s="711"/>
      <c r="M50" s="712"/>
    </row>
    <row r="51" spans="1:13" ht="16.5" hidden="1" customHeight="1" x14ac:dyDescent="0.25">
      <c r="A51" s="399"/>
      <c r="B51" s="433"/>
      <c r="C51" s="693"/>
      <c r="D51" s="711"/>
      <c r="E51" s="711"/>
      <c r="F51" s="711"/>
      <c r="G51" s="711"/>
      <c r="H51" s="711"/>
      <c r="I51" s="711"/>
      <c r="J51" s="711"/>
      <c r="K51" s="711"/>
      <c r="L51" s="711"/>
      <c r="M51" s="712"/>
    </row>
    <row r="52" spans="1:13" ht="16.5" hidden="1" customHeight="1" x14ac:dyDescent="0.25">
      <c r="A52" s="399"/>
      <c r="B52" s="433"/>
      <c r="C52" s="693"/>
      <c r="D52" s="711"/>
      <c r="E52" s="711"/>
      <c r="F52" s="711"/>
      <c r="G52" s="711"/>
      <c r="H52" s="711"/>
      <c r="I52" s="711"/>
      <c r="J52" s="711"/>
      <c r="K52" s="711"/>
      <c r="L52" s="711"/>
      <c r="M52" s="712"/>
    </row>
    <row r="53" spans="1:13" ht="16.5" hidden="1" customHeight="1" x14ac:dyDescent="0.25">
      <c r="A53" s="399"/>
      <c r="B53" s="433"/>
      <c r="C53" s="693"/>
      <c r="D53" s="711"/>
      <c r="E53" s="711"/>
      <c r="F53" s="711"/>
      <c r="G53" s="711"/>
      <c r="H53" s="711"/>
      <c r="I53" s="711"/>
      <c r="J53" s="711"/>
      <c r="K53" s="711"/>
      <c r="L53" s="711"/>
      <c r="M53" s="712"/>
    </row>
    <row r="54" spans="1:13" ht="16.5" hidden="1" customHeight="1" x14ac:dyDescent="0.25">
      <c r="A54" s="399"/>
      <c r="B54" s="433"/>
      <c r="C54" s="693"/>
      <c r="D54" s="711"/>
      <c r="E54" s="711"/>
      <c r="F54" s="711"/>
      <c r="G54" s="711"/>
      <c r="H54" s="711"/>
      <c r="I54" s="711"/>
      <c r="J54" s="711"/>
      <c r="K54" s="711"/>
      <c r="L54" s="711"/>
      <c r="M54" s="712"/>
    </row>
    <row r="55" spans="1:13" ht="16.5" hidden="1" customHeight="1" x14ac:dyDescent="0.25">
      <c r="A55" s="399"/>
      <c r="B55" s="433"/>
      <c r="C55" s="693"/>
      <c r="D55" s="711"/>
      <c r="E55" s="711"/>
      <c r="F55" s="711"/>
      <c r="G55" s="711"/>
      <c r="H55" s="711"/>
      <c r="I55" s="711"/>
      <c r="J55" s="711"/>
      <c r="K55" s="711"/>
      <c r="L55" s="711"/>
      <c r="M55" s="712"/>
    </row>
    <row r="56" spans="1:13" hidden="1" x14ac:dyDescent="0.25">
      <c r="A56" s="408"/>
      <c r="B56" s="434"/>
      <c r="C56" s="715"/>
      <c r="D56" s="716"/>
      <c r="E56" s="716"/>
      <c r="F56" s="716"/>
      <c r="G56" s="716"/>
      <c r="H56" s="716"/>
      <c r="I56" s="716"/>
      <c r="J56" s="716"/>
      <c r="K56" s="716"/>
      <c r="L56" s="716"/>
      <c r="M56" s="718"/>
    </row>
    <row r="57" spans="1:13" ht="9.75" hidden="1" customHeight="1" x14ac:dyDescent="0.25"/>
    <row r="58" spans="1:13" ht="9.75" customHeight="1" x14ac:dyDescent="0.25"/>
    <row r="59" spans="1:13" x14ac:dyDescent="0.25">
      <c r="A59" s="424" t="s">
        <v>50</v>
      </c>
      <c r="C59" s="370" t="s">
        <v>224</v>
      </c>
    </row>
    <row r="60" spans="1:13" ht="19.5" customHeight="1" x14ac:dyDescent="0.25">
      <c r="C60" s="421" t="s">
        <v>226</v>
      </c>
    </row>
    <row r="61" spans="1:13" ht="18" customHeight="1" x14ac:dyDescent="0.25"/>
    <row r="62" spans="1:13" ht="18" customHeight="1" x14ac:dyDescent="0.25"/>
  </sheetData>
  <mergeCells count="7">
    <mergeCell ref="M4:M5"/>
    <mergeCell ref="A1:L1"/>
    <mergeCell ref="A4:A5"/>
    <mergeCell ref="B4:B5"/>
    <mergeCell ref="C4:C5"/>
    <mergeCell ref="D4:G4"/>
    <mergeCell ref="H4:L4"/>
  </mergeCells>
  <printOptions horizontalCentered="1"/>
  <pageMargins left="0.45" right="0.2" top="0.25" bottom="0"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zoomScale="80" zoomScaleNormal="80" workbookViewId="0">
      <selection activeCell="Q5" sqref="Q5"/>
    </sheetView>
  </sheetViews>
  <sheetFormatPr defaultColWidth="9.28515625" defaultRowHeight="16.5" x14ac:dyDescent="0.25"/>
  <cols>
    <col min="1" max="1" width="5.140625" style="698" customWidth="1"/>
    <col min="2" max="2" width="7.7109375" style="698" hidden="1" customWidth="1"/>
    <col min="3" max="3" width="14.7109375" style="698" customWidth="1"/>
    <col min="4" max="5" width="8.42578125" style="698" customWidth="1"/>
    <col min="6" max="6" width="12.140625" style="698" customWidth="1"/>
    <col min="7" max="8" width="8.42578125" style="698" customWidth="1"/>
    <col min="9" max="9" width="12.140625" style="698" customWidth="1"/>
    <col min="10" max="11" width="8.42578125" style="698" customWidth="1"/>
    <col min="12" max="12" width="12" style="698" customWidth="1"/>
    <col min="13" max="14" width="8.42578125" style="698" customWidth="1"/>
    <col min="15" max="15" width="12.42578125" style="698" customWidth="1"/>
    <col min="16" max="16" width="8.7109375" style="698" hidden="1" customWidth="1"/>
    <col min="17" max="16384" width="9.28515625" style="698"/>
  </cols>
  <sheetData>
    <row r="1" spans="1:16" ht="33.75" customHeight="1" x14ac:dyDescent="0.25">
      <c r="A1" s="786" t="s">
        <v>65</v>
      </c>
      <c r="B1" s="786"/>
      <c r="C1" s="786"/>
      <c r="D1" s="786"/>
      <c r="E1" s="786"/>
      <c r="F1" s="786"/>
      <c r="G1" s="786"/>
      <c r="H1" s="786"/>
      <c r="I1" s="786"/>
      <c r="J1" s="786"/>
      <c r="K1" s="786"/>
      <c r="L1" s="786"/>
      <c r="M1" s="786"/>
      <c r="N1" s="786"/>
      <c r="O1" s="786"/>
      <c r="P1" s="786"/>
    </row>
    <row r="2" spans="1:16" ht="9" hidden="1" customHeight="1" x14ac:dyDescent="0.25">
      <c r="A2" s="699"/>
      <c r="B2" s="699"/>
      <c r="C2" s="699"/>
      <c r="D2" s="699"/>
      <c r="E2" s="699"/>
      <c r="F2" s="370"/>
      <c r="G2" s="699"/>
      <c r="H2" s="699"/>
      <c r="I2" s="370"/>
      <c r="J2" s="370"/>
      <c r="K2" s="370"/>
      <c r="L2" s="370"/>
      <c r="M2" s="370"/>
      <c r="N2" s="370"/>
      <c r="O2" s="370"/>
      <c r="P2" s="699"/>
    </row>
    <row r="3" spans="1:16" ht="9" hidden="1" customHeight="1" x14ac:dyDescent="0.25">
      <c r="A3" s="699"/>
      <c r="B3" s="699"/>
      <c r="C3" s="699"/>
      <c r="D3" s="699"/>
      <c r="E3" s="699"/>
      <c r="F3" s="370"/>
      <c r="G3" s="699"/>
      <c r="H3" s="699"/>
      <c r="I3" s="370"/>
      <c r="J3" s="370"/>
      <c r="K3" s="370"/>
      <c r="L3" s="370"/>
      <c r="M3" s="370"/>
      <c r="N3" s="370"/>
      <c r="O3" s="370"/>
      <c r="P3" s="699"/>
    </row>
    <row r="4" spans="1:16" ht="1.5" hidden="1" customHeight="1" x14ac:dyDescent="0.25">
      <c r="A4" s="699"/>
      <c r="B4" s="699"/>
      <c r="C4" s="699"/>
      <c r="D4" s="699"/>
      <c r="E4" s="699"/>
      <c r="F4" s="370"/>
      <c r="G4" s="699"/>
      <c r="H4" s="699"/>
      <c r="I4" s="370"/>
      <c r="J4" s="370"/>
      <c r="K4" s="370"/>
      <c r="L4" s="370"/>
      <c r="M4" s="370"/>
      <c r="N4" s="370"/>
      <c r="O4" s="370"/>
      <c r="P4" s="699"/>
    </row>
    <row r="5" spans="1:16" ht="23.25" customHeight="1" x14ac:dyDescent="0.25">
      <c r="A5" s="422"/>
      <c r="B5" s="370"/>
      <c r="C5" s="370"/>
      <c r="D5" s="370"/>
      <c r="E5" s="370"/>
      <c r="F5" s="370"/>
      <c r="G5" s="370"/>
      <c r="H5" s="370"/>
      <c r="J5" s="370"/>
      <c r="K5" s="370"/>
      <c r="L5" s="370"/>
      <c r="M5" s="370"/>
      <c r="N5" s="370"/>
      <c r="O5" s="497" t="s">
        <v>0</v>
      </c>
    </row>
    <row r="6" spans="1:16" ht="83.25" customHeight="1" x14ac:dyDescent="0.25">
      <c r="A6" s="445" t="s">
        <v>1</v>
      </c>
      <c r="B6" s="445" t="s">
        <v>53</v>
      </c>
      <c r="C6" s="499" t="s">
        <v>3</v>
      </c>
      <c r="D6" s="672" t="s">
        <v>55</v>
      </c>
      <c r="E6" s="672" t="s">
        <v>66</v>
      </c>
      <c r="F6" s="700" t="s">
        <v>58</v>
      </c>
      <c r="G6" s="672" t="s">
        <v>54</v>
      </c>
      <c r="H6" s="672" t="s">
        <v>67</v>
      </c>
      <c r="I6" s="672" t="s">
        <v>59</v>
      </c>
      <c r="J6" s="672" t="s">
        <v>60</v>
      </c>
      <c r="K6" s="672" t="s">
        <v>61</v>
      </c>
      <c r="L6" s="672" t="s">
        <v>62</v>
      </c>
      <c r="M6" s="672" t="s">
        <v>63</v>
      </c>
      <c r="N6" s="672" t="s">
        <v>68</v>
      </c>
      <c r="O6" s="445" t="s">
        <v>64</v>
      </c>
      <c r="P6" s="445" t="s">
        <v>6</v>
      </c>
    </row>
    <row r="7" spans="1:16" s="563" customFormat="1" ht="17.25" customHeight="1" x14ac:dyDescent="0.25">
      <c r="A7" s="387" t="s">
        <v>15</v>
      </c>
      <c r="B7" s="387" t="s">
        <v>16</v>
      </c>
      <c r="C7" s="387" t="s">
        <v>16</v>
      </c>
      <c r="D7" s="564" t="s">
        <v>146</v>
      </c>
      <c r="E7" s="564" t="s">
        <v>147</v>
      </c>
      <c r="F7" s="384" t="s">
        <v>148</v>
      </c>
      <c r="G7" s="384" t="s">
        <v>150</v>
      </c>
      <c r="H7" s="384" t="s">
        <v>149</v>
      </c>
      <c r="I7" s="384" t="s">
        <v>151</v>
      </c>
      <c r="J7" s="384" t="s">
        <v>152</v>
      </c>
      <c r="K7" s="701" t="s">
        <v>153</v>
      </c>
      <c r="L7" s="702" t="s">
        <v>154</v>
      </c>
      <c r="M7" s="702" t="s">
        <v>155</v>
      </c>
      <c r="N7" s="701" t="s">
        <v>156</v>
      </c>
      <c r="O7" s="702" t="s">
        <v>157</v>
      </c>
      <c r="P7" s="387">
        <v>13</v>
      </c>
    </row>
    <row r="8" spans="1:16" ht="21" customHeight="1" x14ac:dyDescent="0.25">
      <c r="A8" s="390">
        <v>1</v>
      </c>
      <c r="B8" s="703" t="s">
        <v>17</v>
      </c>
      <c r="C8" s="704" t="s">
        <v>18</v>
      </c>
      <c r="D8" s="705">
        <v>3</v>
      </c>
      <c r="E8" s="705">
        <v>-0.1</v>
      </c>
      <c r="F8" s="706">
        <f>E8-D8</f>
        <v>-3.1</v>
      </c>
      <c r="G8" s="705">
        <v>2</v>
      </c>
      <c r="H8" s="707">
        <v>1.3</v>
      </c>
      <c r="I8" s="708">
        <f>H8-G8</f>
        <v>-0.7</v>
      </c>
      <c r="J8" s="705">
        <v>1.7</v>
      </c>
      <c r="K8" s="707">
        <v>1.1000000000000001</v>
      </c>
      <c r="L8" s="708">
        <f>K8-J8</f>
        <v>-0.59999999999999987</v>
      </c>
      <c r="M8" s="705">
        <v>0.7</v>
      </c>
      <c r="N8" s="707">
        <v>1.9</v>
      </c>
      <c r="O8" s="709">
        <f>N8-M8</f>
        <v>1.2</v>
      </c>
      <c r="P8" s="710"/>
    </row>
    <row r="9" spans="1:16" ht="21" customHeight="1" x14ac:dyDescent="0.25">
      <c r="A9" s="416">
        <v>2</v>
      </c>
      <c r="B9" s="511" t="s">
        <v>19</v>
      </c>
      <c r="C9" s="690" t="s">
        <v>20</v>
      </c>
      <c r="D9" s="708">
        <v>2</v>
      </c>
      <c r="E9" s="708">
        <v>2.7</v>
      </c>
      <c r="F9" s="706">
        <f t="shared" ref="F9:F25" si="0">E9-D9</f>
        <v>0.70000000000000018</v>
      </c>
      <c r="G9" s="708">
        <v>2.1</v>
      </c>
      <c r="H9" s="709">
        <v>1.9</v>
      </c>
      <c r="I9" s="711">
        <f>H9-G9</f>
        <v>-0.20000000000000018</v>
      </c>
      <c r="J9" s="708">
        <v>2.2999999999999998</v>
      </c>
      <c r="K9" s="709">
        <v>1.8</v>
      </c>
      <c r="L9" s="711">
        <f t="shared" ref="L9:L25" si="1">K9-J9</f>
        <v>-0.49999999999999978</v>
      </c>
      <c r="M9" s="708">
        <v>2</v>
      </c>
      <c r="N9" s="709">
        <v>1.6</v>
      </c>
      <c r="O9" s="712">
        <f t="shared" ref="O9:O25" si="2">N9-M9</f>
        <v>-0.39999999999999991</v>
      </c>
      <c r="P9" s="713"/>
    </row>
    <row r="10" spans="1:16" ht="21" customHeight="1" x14ac:dyDescent="0.25">
      <c r="A10" s="416">
        <v>3</v>
      </c>
      <c r="B10" s="511" t="s">
        <v>21</v>
      </c>
      <c r="C10" s="690" t="s">
        <v>22</v>
      </c>
      <c r="D10" s="708">
        <v>1.8</v>
      </c>
      <c r="E10" s="747">
        <v>0.9</v>
      </c>
      <c r="F10" s="706">
        <f t="shared" si="0"/>
        <v>-0.9</v>
      </c>
      <c r="G10" s="747">
        <v>1.3</v>
      </c>
      <c r="H10" s="709">
        <v>1.6</v>
      </c>
      <c r="I10" s="711">
        <f>H10-G10</f>
        <v>0.30000000000000004</v>
      </c>
      <c r="J10" s="747">
        <v>1.2</v>
      </c>
      <c r="K10" s="709">
        <v>1.5</v>
      </c>
      <c r="L10" s="711">
        <f t="shared" si="1"/>
        <v>0.30000000000000004</v>
      </c>
      <c r="M10" s="747">
        <v>0.9</v>
      </c>
      <c r="N10" s="709">
        <v>1.4</v>
      </c>
      <c r="O10" s="712">
        <f>N10-M10</f>
        <v>0.49999999999999989</v>
      </c>
      <c r="P10" s="714"/>
    </row>
    <row r="11" spans="1:16" ht="21" customHeight="1" x14ac:dyDescent="0.25">
      <c r="A11" s="416">
        <v>4</v>
      </c>
      <c r="B11" s="511" t="s">
        <v>23</v>
      </c>
      <c r="C11" s="690" t="s">
        <v>24</v>
      </c>
      <c r="D11" s="708">
        <v>0.3</v>
      </c>
      <c r="E11" s="708">
        <v>0.4</v>
      </c>
      <c r="F11" s="706">
        <f t="shared" si="0"/>
        <v>0.10000000000000003</v>
      </c>
      <c r="G11" s="708">
        <v>0.4</v>
      </c>
      <c r="H11" s="709">
        <v>0.4</v>
      </c>
      <c r="I11" s="711">
        <f t="shared" ref="I11:I25" si="3">H11-G11</f>
        <v>0</v>
      </c>
      <c r="J11" s="708">
        <v>0.3</v>
      </c>
      <c r="K11" s="709">
        <v>0.4</v>
      </c>
      <c r="L11" s="711">
        <f t="shared" si="1"/>
        <v>0.10000000000000003</v>
      </c>
      <c r="M11" s="708">
        <v>0.4</v>
      </c>
      <c r="N11" s="709">
        <v>0.2</v>
      </c>
      <c r="O11" s="712">
        <f t="shared" si="2"/>
        <v>-0.2</v>
      </c>
      <c r="P11" s="714"/>
    </row>
    <row r="12" spans="1:16" ht="21" customHeight="1" x14ac:dyDescent="0.25">
      <c r="A12" s="416">
        <v>5</v>
      </c>
      <c r="B12" s="511" t="s">
        <v>25</v>
      </c>
      <c r="C12" s="690" t="s">
        <v>26</v>
      </c>
      <c r="D12" s="708">
        <v>0.8</v>
      </c>
      <c r="E12" s="708">
        <v>0.9</v>
      </c>
      <c r="F12" s="706">
        <f t="shared" si="0"/>
        <v>9.9999999999999978E-2</v>
      </c>
      <c r="G12" s="708">
        <v>0.8</v>
      </c>
      <c r="H12" s="709">
        <v>0.6</v>
      </c>
      <c r="I12" s="711">
        <f t="shared" si="3"/>
        <v>-0.20000000000000007</v>
      </c>
      <c r="J12" s="708">
        <v>0.8</v>
      </c>
      <c r="K12" s="709">
        <v>0.4</v>
      </c>
      <c r="L12" s="711">
        <f t="shared" si="1"/>
        <v>-0.4</v>
      </c>
      <c r="M12" s="708">
        <v>1.1000000000000001</v>
      </c>
      <c r="N12" s="709">
        <v>0.5</v>
      </c>
      <c r="O12" s="712">
        <f t="shared" si="2"/>
        <v>-0.60000000000000009</v>
      </c>
      <c r="P12" s="714"/>
    </row>
    <row r="13" spans="1:16" ht="21" customHeight="1" x14ac:dyDescent="0.25">
      <c r="A13" s="416">
        <v>6</v>
      </c>
      <c r="B13" s="511" t="s">
        <v>27</v>
      </c>
      <c r="C13" s="690" t="s">
        <v>28</v>
      </c>
      <c r="D13" s="708">
        <v>0.7</v>
      </c>
      <c r="E13" s="708">
        <v>0.8</v>
      </c>
      <c r="F13" s="706">
        <f t="shared" si="0"/>
        <v>0.10000000000000009</v>
      </c>
      <c r="G13" s="708">
        <v>0.4</v>
      </c>
      <c r="H13" s="709">
        <v>0.6</v>
      </c>
      <c r="I13" s="711">
        <f t="shared" si="3"/>
        <v>0.19999999999999996</v>
      </c>
      <c r="J13" s="708">
        <v>0.6</v>
      </c>
      <c r="K13" s="709">
        <v>0.4</v>
      </c>
      <c r="L13" s="711">
        <f t="shared" si="1"/>
        <v>-0.19999999999999996</v>
      </c>
      <c r="M13" s="708">
        <v>0.8</v>
      </c>
      <c r="N13" s="709">
        <v>0.1</v>
      </c>
      <c r="O13" s="712">
        <f t="shared" si="2"/>
        <v>-0.70000000000000007</v>
      </c>
      <c r="P13" s="714"/>
    </row>
    <row r="14" spans="1:16" ht="21" customHeight="1" x14ac:dyDescent="0.25">
      <c r="A14" s="416">
        <v>7</v>
      </c>
      <c r="B14" s="511" t="s">
        <v>29</v>
      </c>
      <c r="C14" s="690" t="s">
        <v>30</v>
      </c>
      <c r="D14" s="708">
        <v>3.1</v>
      </c>
      <c r="E14" s="708">
        <v>2.7</v>
      </c>
      <c r="F14" s="706">
        <f t="shared" si="0"/>
        <v>-0.39999999999999991</v>
      </c>
      <c r="G14" s="708">
        <v>2.9</v>
      </c>
      <c r="H14" s="709">
        <v>2.5</v>
      </c>
      <c r="I14" s="711">
        <f t="shared" si="3"/>
        <v>-0.39999999999999991</v>
      </c>
      <c r="J14" s="708">
        <v>2.7</v>
      </c>
      <c r="K14" s="709">
        <v>2.2999999999999998</v>
      </c>
      <c r="L14" s="711">
        <f t="shared" si="1"/>
        <v>-0.40000000000000036</v>
      </c>
      <c r="M14" s="708">
        <v>2.6</v>
      </c>
      <c r="N14" s="748">
        <v>2.6</v>
      </c>
      <c r="O14" s="712">
        <f t="shared" si="2"/>
        <v>0</v>
      </c>
      <c r="P14" s="714"/>
    </row>
    <row r="15" spans="1:16" ht="21" customHeight="1" x14ac:dyDescent="0.25">
      <c r="A15" s="399">
        <v>8</v>
      </c>
      <c r="B15" s="517" t="s">
        <v>31</v>
      </c>
      <c r="C15" s="692" t="s">
        <v>32</v>
      </c>
      <c r="D15" s="711">
        <v>5.4</v>
      </c>
      <c r="E15" s="711">
        <v>5</v>
      </c>
      <c r="F15" s="706">
        <f t="shared" si="0"/>
        <v>-0.40000000000000036</v>
      </c>
      <c r="G15" s="711">
        <v>5.2</v>
      </c>
      <c r="H15" s="712">
        <v>4.7</v>
      </c>
      <c r="I15" s="711">
        <f t="shared" si="3"/>
        <v>-0.5</v>
      </c>
      <c r="J15" s="711">
        <v>4.8</v>
      </c>
      <c r="K15" s="712">
        <v>5.2</v>
      </c>
      <c r="L15" s="711">
        <f t="shared" si="1"/>
        <v>0.40000000000000036</v>
      </c>
      <c r="M15" s="711">
        <v>4.5</v>
      </c>
      <c r="N15" s="712">
        <v>4.5999999999999996</v>
      </c>
      <c r="O15" s="712">
        <f t="shared" si="2"/>
        <v>9.9999999999999645E-2</v>
      </c>
      <c r="P15" s="714"/>
    </row>
    <row r="16" spans="1:16" ht="21" customHeight="1" x14ac:dyDescent="0.25">
      <c r="A16" s="399">
        <v>9</v>
      </c>
      <c r="B16" s="517" t="s">
        <v>33</v>
      </c>
      <c r="C16" s="692" t="s">
        <v>34</v>
      </c>
      <c r="D16" s="711">
        <v>7</v>
      </c>
      <c r="E16" s="711">
        <v>7.8</v>
      </c>
      <c r="F16" s="706">
        <f t="shared" si="0"/>
        <v>0.79999999999999982</v>
      </c>
      <c r="G16" s="711">
        <v>6.7</v>
      </c>
      <c r="H16" s="712">
        <v>7.2</v>
      </c>
      <c r="I16" s="711">
        <f t="shared" si="3"/>
        <v>0.5</v>
      </c>
      <c r="J16" s="711">
        <v>8.1999999999999993</v>
      </c>
      <c r="K16" s="712">
        <v>7.5</v>
      </c>
      <c r="L16" s="711">
        <f t="shared" si="1"/>
        <v>-0.69999999999999929</v>
      </c>
      <c r="M16" s="711">
        <v>8</v>
      </c>
      <c r="N16" s="712">
        <v>7.1</v>
      </c>
      <c r="O16" s="712">
        <f t="shared" si="2"/>
        <v>-0.90000000000000036</v>
      </c>
      <c r="P16" s="714"/>
    </row>
    <row r="17" spans="1:16" ht="21" customHeight="1" x14ac:dyDescent="0.25">
      <c r="A17" s="399">
        <v>10</v>
      </c>
      <c r="B17" s="399" t="s">
        <v>35</v>
      </c>
      <c r="C17" s="693" t="s">
        <v>36</v>
      </c>
      <c r="D17" s="711">
        <v>1.5</v>
      </c>
      <c r="E17" s="711">
        <v>0.6</v>
      </c>
      <c r="F17" s="706">
        <f t="shared" si="0"/>
        <v>-0.9</v>
      </c>
      <c r="G17" s="711">
        <v>2</v>
      </c>
      <c r="H17" s="712">
        <v>-0.5</v>
      </c>
      <c r="I17" s="711">
        <f t="shared" si="3"/>
        <v>-2.5</v>
      </c>
      <c r="J17" s="711">
        <v>0.5</v>
      </c>
      <c r="K17" s="712">
        <v>0.4</v>
      </c>
      <c r="L17" s="711">
        <f t="shared" si="1"/>
        <v>-9.9999999999999978E-2</v>
      </c>
      <c r="M17" s="711">
        <v>0.2</v>
      </c>
      <c r="N17" s="712">
        <v>0.7</v>
      </c>
      <c r="O17" s="712">
        <f t="shared" si="2"/>
        <v>0.49999999999999994</v>
      </c>
      <c r="P17" s="714"/>
    </row>
    <row r="18" spans="1:16" ht="21" customHeight="1" x14ac:dyDescent="0.25">
      <c r="A18" s="399">
        <v>11</v>
      </c>
      <c r="B18" s="399" t="s">
        <v>37</v>
      </c>
      <c r="C18" s="693" t="s">
        <v>38</v>
      </c>
      <c r="D18" s="711">
        <v>0.2</v>
      </c>
      <c r="E18" s="711">
        <v>3.8</v>
      </c>
      <c r="F18" s="706">
        <f t="shared" si="0"/>
        <v>3.5999999999999996</v>
      </c>
      <c r="G18" s="711">
        <v>0.7</v>
      </c>
      <c r="H18" s="712">
        <v>3.5</v>
      </c>
      <c r="I18" s="711">
        <f t="shared" si="3"/>
        <v>2.8</v>
      </c>
      <c r="J18" s="711">
        <v>2.1</v>
      </c>
      <c r="K18" s="712">
        <v>3.3</v>
      </c>
      <c r="L18" s="711">
        <f t="shared" si="1"/>
        <v>1.1999999999999997</v>
      </c>
      <c r="M18" s="711">
        <v>1.6</v>
      </c>
      <c r="N18" s="712">
        <v>3.6</v>
      </c>
      <c r="O18" s="712">
        <f t="shared" si="2"/>
        <v>2</v>
      </c>
      <c r="P18" s="714"/>
    </row>
    <row r="19" spans="1:16" ht="21" customHeight="1" x14ac:dyDescent="0.25">
      <c r="A19" s="399">
        <v>12</v>
      </c>
      <c r="B19" s="399" t="s">
        <v>39</v>
      </c>
      <c r="C19" s="693" t="s">
        <v>40</v>
      </c>
      <c r="D19" s="711">
        <v>1.3</v>
      </c>
      <c r="E19" s="711">
        <v>2.5</v>
      </c>
      <c r="F19" s="706">
        <f t="shared" si="0"/>
        <v>1.2</v>
      </c>
      <c r="G19" s="711">
        <v>2</v>
      </c>
      <c r="H19" s="444">
        <v>2</v>
      </c>
      <c r="I19" s="711">
        <f t="shared" si="3"/>
        <v>0</v>
      </c>
      <c r="J19" s="711">
        <v>2.1</v>
      </c>
      <c r="K19" s="749">
        <v>1.4</v>
      </c>
      <c r="L19" s="711">
        <f t="shared" si="1"/>
        <v>-0.70000000000000018</v>
      </c>
      <c r="M19" s="711">
        <v>2.5</v>
      </c>
      <c r="N19" s="749">
        <v>0.8</v>
      </c>
      <c r="O19" s="712">
        <f t="shared" si="2"/>
        <v>-1.7</v>
      </c>
      <c r="P19" s="714"/>
    </row>
    <row r="20" spans="1:16" ht="21" customHeight="1" x14ac:dyDescent="0.25">
      <c r="A20" s="399">
        <v>13</v>
      </c>
      <c r="B20" s="399" t="s">
        <v>41</v>
      </c>
      <c r="C20" s="693" t="s">
        <v>42</v>
      </c>
      <c r="D20" s="711">
        <v>4.87</v>
      </c>
      <c r="E20" s="711">
        <v>5.61</v>
      </c>
      <c r="F20" s="706">
        <f t="shared" si="0"/>
        <v>0.74000000000000021</v>
      </c>
      <c r="G20" s="711">
        <v>5.12</v>
      </c>
      <c r="H20" s="712">
        <v>5.3</v>
      </c>
      <c r="I20" s="711">
        <f t="shared" si="3"/>
        <v>0.17999999999999972</v>
      </c>
      <c r="J20" s="711">
        <v>5.04</v>
      </c>
      <c r="K20" s="712">
        <v>5</v>
      </c>
      <c r="L20" s="711">
        <f t="shared" si="1"/>
        <v>-4.0000000000000036E-2</v>
      </c>
      <c r="M20" s="711">
        <v>5.39</v>
      </c>
      <c r="N20" s="712">
        <v>4.5</v>
      </c>
      <c r="O20" s="712">
        <f t="shared" si="2"/>
        <v>-0.88999999999999968</v>
      </c>
      <c r="P20" s="714"/>
    </row>
    <row r="21" spans="1:16" ht="21" customHeight="1" x14ac:dyDescent="0.25">
      <c r="A21" s="399">
        <v>14</v>
      </c>
      <c r="B21" s="399" t="s">
        <v>43</v>
      </c>
      <c r="C21" s="693" t="s">
        <v>44</v>
      </c>
      <c r="D21" s="711">
        <v>3.1</v>
      </c>
      <c r="E21" s="711">
        <v>2.8</v>
      </c>
      <c r="F21" s="706">
        <f t="shared" si="0"/>
        <v>-0.30000000000000027</v>
      </c>
      <c r="G21" s="711">
        <v>2.8</v>
      </c>
      <c r="H21" s="712">
        <v>1.7</v>
      </c>
      <c r="I21" s="711">
        <f t="shared" si="3"/>
        <v>-1.0999999999999999</v>
      </c>
      <c r="J21" s="711">
        <v>1.2</v>
      </c>
      <c r="K21" s="712">
        <v>1.9</v>
      </c>
      <c r="L21" s="711">
        <f t="shared" si="1"/>
        <v>0.7</v>
      </c>
      <c r="M21" s="711">
        <v>2.5</v>
      </c>
      <c r="N21" s="712">
        <v>1.8</v>
      </c>
      <c r="O21" s="712">
        <f t="shared" si="2"/>
        <v>-0.7</v>
      </c>
      <c r="P21" s="714"/>
    </row>
    <row r="22" spans="1:16" ht="21" customHeight="1" x14ac:dyDescent="0.25">
      <c r="A22" s="399">
        <v>15</v>
      </c>
      <c r="B22" s="399" t="s">
        <v>45</v>
      </c>
      <c r="C22" s="693" t="s">
        <v>46</v>
      </c>
      <c r="D22" s="711">
        <v>4.4000000000000004</v>
      </c>
      <c r="E22" s="711">
        <v>5.4</v>
      </c>
      <c r="F22" s="706">
        <f t="shared" si="0"/>
        <v>1</v>
      </c>
      <c r="G22" s="711">
        <v>4.5999999999999996</v>
      </c>
      <c r="H22" s="712">
        <v>5.2</v>
      </c>
      <c r="I22" s="711">
        <f t="shared" si="3"/>
        <v>0.60000000000000053</v>
      </c>
      <c r="J22" s="711">
        <v>5.3</v>
      </c>
      <c r="K22" s="712">
        <v>4.9000000000000004</v>
      </c>
      <c r="L22" s="711">
        <f t="shared" si="1"/>
        <v>-0.39999999999999947</v>
      </c>
      <c r="M22" s="711">
        <v>6.2</v>
      </c>
      <c r="N22" s="712">
        <v>4.7</v>
      </c>
      <c r="O22" s="712">
        <f t="shared" si="2"/>
        <v>-1.5</v>
      </c>
      <c r="P22" s="714"/>
    </row>
    <row r="23" spans="1:16" ht="21" customHeight="1" x14ac:dyDescent="0.25">
      <c r="A23" s="399">
        <v>16</v>
      </c>
      <c r="B23" s="399" t="s">
        <v>47</v>
      </c>
      <c r="C23" s="693" t="s">
        <v>56</v>
      </c>
      <c r="D23" s="711">
        <v>4.5</v>
      </c>
      <c r="E23" s="711">
        <v>6</v>
      </c>
      <c r="F23" s="706">
        <f t="shared" si="0"/>
        <v>1.5</v>
      </c>
      <c r="G23" s="711">
        <v>5.4</v>
      </c>
      <c r="H23" s="712">
        <v>3.6</v>
      </c>
      <c r="I23" s="711">
        <f t="shared" si="3"/>
        <v>-1.8000000000000003</v>
      </c>
      <c r="J23" s="711">
        <v>4.5</v>
      </c>
      <c r="K23" s="712">
        <v>2.8</v>
      </c>
      <c r="L23" s="711">
        <f t="shared" si="1"/>
        <v>-1.7000000000000002</v>
      </c>
      <c r="M23" s="711">
        <v>5.7</v>
      </c>
      <c r="N23" s="712">
        <v>4</v>
      </c>
      <c r="O23" s="712">
        <f t="shared" si="2"/>
        <v>-1.7000000000000002</v>
      </c>
      <c r="P23" s="714"/>
    </row>
    <row r="24" spans="1:16" ht="21" customHeight="1" x14ac:dyDescent="0.25">
      <c r="A24" s="399">
        <v>17</v>
      </c>
      <c r="B24" s="399" t="s">
        <v>48</v>
      </c>
      <c r="C24" s="693" t="s">
        <v>49</v>
      </c>
      <c r="D24" s="711">
        <v>-1.8</v>
      </c>
      <c r="E24" s="711">
        <v>0.5</v>
      </c>
      <c r="F24" s="706">
        <f t="shared" si="0"/>
        <v>2.2999999999999998</v>
      </c>
      <c r="G24" s="711">
        <v>-0.3</v>
      </c>
      <c r="H24" s="712">
        <v>3.5</v>
      </c>
      <c r="I24" s="711">
        <f t="shared" si="3"/>
        <v>3.8</v>
      </c>
      <c r="J24" s="711">
        <v>0.03</v>
      </c>
      <c r="K24" s="712">
        <v>3.2</v>
      </c>
      <c r="L24" s="711">
        <f t="shared" si="1"/>
        <v>3.1700000000000004</v>
      </c>
      <c r="M24" s="711">
        <v>4.5</v>
      </c>
      <c r="N24" s="712">
        <v>1.8</v>
      </c>
      <c r="O24" s="712">
        <f>N24-M24</f>
        <v>-2.7</v>
      </c>
      <c r="P24" s="714"/>
    </row>
    <row r="25" spans="1:16" ht="21" customHeight="1" x14ac:dyDescent="0.25">
      <c r="A25" s="408">
        <v>18</v>
      </c>
      <c r="B25" s="408" t="s">
        <v>51</v>
      </c>
      <c r="C25" s="715" t="s">
        <v>52</v>
      </c>
      <c r="D25" s="716">
        <v>5.4</v>
      </c>
      <c r="E25" s="716">
        <v>2.8</v>
      </c>
      <c r="F25" s="717">
        <f t="shared" si="0"/>
        <v>-2.6000000000000005</v>
      </c>
      <c r="G25" s="716">
        <v>5.4</v>
      </c>
      <c r="H25" s="718">
        <v>5.2</v>
      </c>
      <c r="I25" s="716">
        <f t="shared" si="3"/>
        <v>-0.20000000000000018</v>
      </c>
      <c r="J25" s="716">
        <v>4</v>
      </c>
      <c r="K25" s="718">
        <v>5.5</v>
      </c>
      <c r="L25" s="716">
        <f t="shared" si="1"/>
        <v>1.5</v>
      </c>
      <c r="M25" s="716">
        <v>3</v>
      </c>
      <c r="N25" s="718">
        <v>5.5</v>
      </c>
      <c r="O25" s="718">
        <f t="shared" si="2"/>
        <v>2.5</v>
      </c>
      <c r="P25" s="719"/>
    </row>
    <row r="26" spans="1:16" ht="21" hidden="1" customHeight="1" x14ac:dyDescent="0.25">
      <c r="A26" s="416"/>
      <c r="B26" s="430"/>
      <c r="C26" s="720"/>
      <c r="D26" s="720"/>
      <c r="E26" s="720"/>
      <c r="F26" s="720"/>
      <c r="G26" s="720"/>
      <c r="H26" s="708"/>
      <c r="I26" s="708"/>
      <c r="J26" s="708"/>
      <c r="K26" s="708"/>
      <c r="L26" s="708"/>
      <c r="M26" s="708"/>
      <c r="N26" s="708"/>
      <c r="O26" s="709"/>
      <c r="P26" s="713"/>
    </row>
    <row r="27" spans="1:16" ht="21" hidden="1" customHeight="1" x14ac:dyDescent="0.25">
      <c r="A27" s="399"/>
      <c r="B27" s="433"/>
      <c r="C27" s="693"/>
      <c r="D27" s="693"/>
      <c r="E27" s="693"/>
      <c r="F27" s="693"/>
      <c r="G27" s="693"/>
      <c r="H27" s="711"/>
      <c r="I27" s="711"/>
      <c r="J27" s="711"/>
      <c r="K27" s="711"/>
      <c r="L27" s="711"/>
      <c r="M27" s="711"/>
      <c r="N27" s="711"/>
      <c r="O27" s="712"/>
      <c r="P27" s="714"/>
    </row>
    <row r="28" spans="1:16" ht="21" hidden="1" customHeight="1" x14ac:dyDescent="0.25">
      <c r="A28" s="399"/>
      <c r="B28" s="433"/>
      <c r="C28" s="693"/>
      <c r="D28" s="693"/>
      <c r="E28" s="693"/>
      <c r="F28" s="693"/>
      <c r="G28" s="693"/>
      <c r="H28" s="711"/>
      <c r="I28" s="711"/>
      <c r="J28" s="711"/>
      <c r="K28" s="711"/>
      <c r="L28" s="711"/>
      <c r="M28" s="711"/>
      <c r="N28" s="711"/>
      <c r="O28" s="712"/>
      <c r="P28" s="714"/>
    </row>
    <row r="29" spans="1:16" ht="21" hidden="1" customHeight="1" x14ac:dyDescent="0.25">
      <c r="A29" s="399"/>
      <c r="B29" s="433"/>
      <c r="C29" s="693"/>
      <c r="D29" s="693"/>
      <c r="E29" s="693"/>
      <c r="F29" s="693"/>
      <c r="G29" s="693"/>
      <c r="H29" s="711"/>
      <c r="I29" s="711"/>
      <c r="J29" s="711"/>
      <c r="K29" s="711"/>
      <c r="L29" s="711"/>
      <c r="M29" s="711"/>
      <c r="N29" s="711"/>
      <c r="O29" s="712"/>
      <c r="P29" s="714"/>
    </row>
    <row r="30" spans="1:16" ht="21" hidden="1" customHeight="1" x14ac:dyDescent="0.25">
      <c r="A30" s="399"/>
      <c r="B30" s="433"/>
      <c r="C30" s="693"/>
      <c r="D30" s="693"/>
      <c r="E30" s="693"/>
      <c r="F30" s="693"/>
      <c r="G30" s="693"/>
      <c r="H30" s="711"/>
      <c r="I30" s="711"/>
      <c r="J30" s="711"/>
      <c r="K30" s="711"/>
      <c r="L30" s="711"/>
      <c r="M30" s="711"/>
      <c r="N30" s="711"/>
      <c r="O30" s="712"/>
      <c r="P30" s="714"/>
    </row>
    <row r="31" spans="1:16" ht="21" hidden="1" customHeight="1" x14ac:dyDescent="0.25">
      <c r="A31" s="399"/>
      <c r="B31" s="433"/>
      <c r="C31" s="693"/>
      <c r="D31" s="693"/>
      <c r="E31" s="693"/>
      <c r="F31" s="693"/>
      <c r="G31" s="693"/>
      <c r="H31" s="711"/>
      <c r="I31" s="711"/>
      <c r="J31" s="711"/>
      <c r="K31" s="711"/>
      <c r="L31" s="711"/>
      <c r="M31" s="711"/>
      <c r="N31" s="711"/>
      <c r="O31" s="712"/>
      <c r="P31" s="714"/>
    </row>
    <row r="32" spans="1:16" ht="21" hidden="1" customHeight="1" x14ac:dyDescent="0.25">
      <c r="A32" s="399"/>
      <c r="B32" s="433"/>
      <c r="C32" s="693"/>
      <c r="D32" s="693"/>
      <c r="E32" s="693"/>
      <c r="F32" s="693"/>
      <c r="G32" s="693"/>
      <c r="H32" s="711"/>
      <c r="I32" s="711"/>
      <c r="J32" s="711"/>
      <c r="K32" s="711"/>
      <c r="L32" s="711"/>
      <c r="M32" s="711"/>
      <c r="N32" s="711"/>
      <c r="O32" s="712"/>
      <c r="P32" s="714"/>
    </row>
    <row r="33" spans="1:16" ht="21" hidden="1" customHeight="1" x14ac:dyDescent="0.25">
      <c r="A33" s="399"/>
      <c r="B33" s="433"/>
      <c r="C33" s="693"/>
      <c r="D33" s="693"/>
      <c r="E33" s="693"/>
      <c r="F33" s="693"/>
      <c r="G33" s="693"/>
      <c r="H33" s="711"/>
      <c r="I33" s="711"/>
      <c r="J33" s="711"/>
      <c r="K33" s="711"/>
      <c r="L33" s="711"/>
      <c r="M33" s="711"/>
      <c r="N33" s="711"/>
      <c r="O33" s="712"/>
      <c r="P33" s="714"/>
    </row>
    <row r="34" spans="1:16" ht="21" hidden="1" customHeight="1" x14ac:dyDescent="0.25">
      <c r="A34" s="399"/>
      <c r="B34" s="433"/>
      <c r="C34" s="693"/>
      <c r="D34" s="693"/>
      <c r="E34" s="693"/>
      <c r="F34" s="693"/>
      <c r="G34" s="693"/>
      <c r="H34" s="711"/>
      <c r="I34" s="711"/>
      <c r="J34" s="711"/>
      <c r="K34" s="711"/>
      <c r="L34" s="711"/>
      <c r="M34" s="711"/>
      <c r="N34" s="711"/>
      <c r="O34" s="712"/>
      <c r="P34" s="714"/>
    </row>
    <row r="35" spans="1:16" ht="21" hidden="1" customHeight="1" x14ac:dyDescent="0.25">
      <c r="A35" s="399"/>
      <c r="B35" s="433"/>
      <c r="C35" s="693"/>
      <c r="D35" s="693"/>
      <c r="E35" s="693"/>
      <c r="F35" s="693"/>
      <c r="G35" s="693"/>
      <c r="H35" s="711"/>
      <c r="I35" s="711"/>
      <c r="J35" s="711"/>
      <c r="K35" s="711"/>
      <c r="L35" s="711"/>
      <c r="M35" s="711"/>
      <c r="N35" s="711"/>
      <c r="O35" s="712"/>
      <c r="P35" s="714"/>
    </row>
    <row r="36" spans="1:16" ht="21" hidden="1" customHeight="1" x14ac:dyDescent="0.25">
      <c r="A36" s="399"/>
      <c r="B36" s="433"/>
      <c r="C36" s="693"/>
      <c r="D36" s="693"/>
      <c r="E36" s="693"/>
      <c r="F36" s="693"/>
      <c r="G36" s="693"/>
      <c r="H36" s="711"/>
      <c r="I36" s="711"/>
      <c r="J36" s="711"/>
      <c r="K36" s="711"/>
      <c r="L36" s="711"/>
      <c r="M36" s="711"/>
      <c r="N36" s="711"/>
      <c r="O36" s="712"/>
      <c r="P36" s="714"/>
    </row>
    <row r="37" spans="1:16" ht="21" hidden="1" customHeight="1" x14ac:dyDescent="0.25">
      <c r="A37" s="399"/>
      <c r="B37" s="433"/>
      <c r="C37" s="693"/>
      <c r="D37" s="693"/>
      <c r="E37" s="693"/>
      <c r="F37" s="693"/>
      <c r="G37" s="693"/>
      <c r="H37" s="711"/>
      <c r="I37" s="711"/>
      <c r="J37" s="711"/>
      <c r="K37" s="711"/>
      <c r="L37" s="711"/>
      <c r="M37" s="711"/>
      <c r="N37" s="711"/>
      <c r="O37" s="712"/>
      <c r="P37" s="714"/>
    </row>
    <row r="38" spans="1:16" ht="21" hidden="1" customHeight="1" x14ac:dyDescent="0.25">
      <c r="A38" s="399"/>
      <c r="B38" s="433"/>
      <c r="C38" s="693"/>
      <c r="D38" s="693"/>
      <c r="E38" s="693"/>
      <c r="F38" s="693"/>
      <c r="G38" s="693"/>
      <c r="H38" s="711"/>
      <c r="I38" s="711"/>
      <c r="J38" s="711"/>
      <c r="K38" s="711"/>
      <c r="L38" s="711"/>
      <c r="M38" s="711"/>
      <c r="N38" s="711"/>
      <c r="O38" s="712"/>
      <c r="P38" s="714"/>
    </row>
    <row r="39" spans="1:16" ht="21" hidden="1" customHeight="1" x14ac:dyDescent="0.25">
      <c r="A39" s="399"/>
      <c r="B39" s="433"/>
      <c r="C39" s="693"/>
      <c r="D39" s="693"/>
      <c r="E39" s="693"/>
      <c r="F39" s="693"/>
      <c r="G39" s="693"/>
      <c r="H39" s="711"/>
      <c r="I39" s="711"/>
      <c r="J39" s="711"/>
      <c r="K39" s="711"/>
      <c r="L39" s="711"/>
      <c r="M39" s="711"/>
      <c r="N39" s="711"/>
      <c r="O39" s="712"/>
      <c r="P39" s="714"/>
    </row>
    <row r="40" spans="1:16" ht="21" hidden="1" customHeight="1" x14ac:dyDescent="0.25">
      <c r="A40" s="399"/>
      <c r="B40" s="433"/>
      <c r="C40" s="693"/>
      <c r="D40" s="693"/>
      <c r="E40" s="693"/>
      <c r="F40" s="693"/>
      <c r="G40" s="693"/>
      <c r="H40" s="711"/>
      <c r="I40" s="711"/>
      <c r="J40" s="711"/>
      <c r="K40" s="711"/>
      <c r="L40" s="711"/>
      <c r="M40" s="711"/>
      <c r="N40" s="711"/>
      <c r="O40" s="712"/>
      <c r="P40" s="714"/>
    </row>
    <row r="41" spans="1:16" ht="21" hidden="1" customHeight="1" x14ac:dyDescent="0.25">
      <c r="A41" s="399"/>
      <c r="B41" s="433"/>
      <c r="C41" s="693"/>
      <c r="D41" s="693"/>
      <c r="E41" s="693"/>
      <c r="F41" s="693"/>
      <c r="G41" s="693"/>
      <c r="H41" s="711"/>
      <c r="I41" s="711"/>
      <c r="J41" s="711"/>
      <c r="K41" s="711"/>
      <c r="L41" s="711"/>
      <c r="M41" s="711"/>
      <c r="N41" s="711"/>
      <c r="O41" s="712"/>
      <c r="P41" s="714"/>
    </row>
    <row r="42" spans="1:16" ht="21" hidden="1" customHeight="1" x14ac:dyDescent="0.25">
      <c r="A42" s="399"/>
      <c r="B42" s="433"/>
      <c r="C42" s="693"/>
      <c r="D42" s="693"/>
      <c r="E42" s="693"/>
      <c r="F42" s="693"/>
      <c r="G42" s="693"/>
      <c r="H42" s="711"/>
      <c r="I42" s="711"/>
      <c r="J42" s="711"/>
      <c r="K42" s="711"/>
      <c r="L42" s="711"/>
      <c r="M42" s="711"/>
      <c r="N42" s="711"/>
      <c r="O42" s="712"/>
      <c r="P42" s="714"/>
    </row>
    <row r="43" spans="1:16" ht="21" hidden="1" customHeight="1" x14ac:dyDescent="0.25">
      <c r="A43" s="399"/>
      <c r="B43" s="433"/>
      <c r="C43" s="693"/>
      <c r="D43" s="693"/>
      <c r="E43" s="693"/>
      <c r="F43" s="693"/>
      <c r="G43" s="693"/>
      <c r="H43" s="711"/>
      <c r="I43" s="711"/>
      <c r="J43" s="711"/>
      <c r="K43" s="711"/>
      <c r="L43" s="711"/>
      <c r="M43" s="711"/>
      <c r="N43" s="711"/>
      <c r="O43" s="712"/>
      <c r="P43" s="714"/>
    </row>
    <row r="44" spans="1:16" ht="21" hidden="1" customHeight="1" x14ac:dyDescent="0.25">
      <c r="A44" s="399"/>
      <c r="B44" s="433"/>
      <c r="C44" s="693"/>
      <c r="D44" s="693"/>
      <c r="E44" s="693"/>
      <c r="F44" s="693"/>
      <c r="G44" s="693"/>
      <c r="H44" s="711"/>
      <c r="I44" s="711"/>
      <c r="J44" s="711"/>
      <c r="K44" s="711"/>
      <c r="L44" s="711"/>
      <c r="M44" s="711"/>
      <c r="N44" s="711"/>
      <c r="O44" s="712"/>
      <c r="P44" s="714"/>
    </row>
    <row r="45" spans="1:16" ht="21" hidden="1" customHeight="1" x14ac:dyDescent="0.25">
      <c r="A45" s="399"/>
      <c r="B45" s="433"/>
      <c r="C45" s="693"/>
      <c r="D45" s="693"/>
      <c r="E45" s="693"/>
      <c r="F45" s="693"/>
      <c r="G45" s="693"/>
      <c r="H45" s="711"/>
      <c r="I45" s="711"/>
      <c r="J45" s="711"/>
      <c r="K45" s="711"/>
      <c r="L45" s="711"/>
      <c r="M45" s="711"/>
      <c r="N45" s="711"/>
      <c r="O45" s="712"/>
      <c r="P45" s="714"/>
    </row>
    <row r="46" spans="1:16" ht="21" hidden="1" customHeight="1" x14ac:dyDescent="0.25">
      <c r="A46" s="399"/>
      <c r="B46" s="433"/>
      <c r="C46" s="693"/>
      <c r="D46" s="693"/>
      <c r="E46" s="693"/>
      <c r="F46" s="693"/>
      <c r="G46" s="693"/>
      <c r="H46" s="711"/>
      <c r="I46" s="711"/>
      <c r="J46" s="711"/>
      <c r="K46" s="711"/>
      <c r="L46" s="711"/>
      <c r="M46" s="711"/>
      <c r="N46" s="711"/>
      <c r="O46" s="712"/>
      <c r="P46" s="714"/>
    </row>
    <row r="47" spans="1:16" ht="21" hidden="1" customHeight="1" x14ac:dyDescent="0.25">
      <c r="A47" s="399"/>
      <c r="B47" s="433"/>
      <c r="C47" s="693"/>
      <c r="D47" s="693"/>
      <c r="E47" s="693"/>
      <c r="F47" s="693"/>
      <c r="G47" s="693"/>
      <c r="H47" s="711"/>
      <c r="I47" s="711"/>
      <c r="J47" s="711"/>
      <c r="K47" s="711"/>
      <c r="L47" s="711"/>
      <c r="M47" s="711"/>
      <c r="N47" s="711"/>
      <c r="O47" s="712"/>
      <c r="P47" s="714"/>
    </row>
    <row r="48" spans="1:16" ht="21" hidden="1" customHeight="1" x14ac:dyDescent="0.25">
      <c r="A48" s="399"/>
      <c r="B48" s="433"/>
      <c r="C48" s="693"/>
      <c r="D48" s="693"/>
      <c r="E48" s="693"/>
      <c r="F48" s="693"/>
      <c r="G48" s="693"/>
      <c r="H48" s="711"/>
      <c r="I48" s="711"/>
      <c r="J48" s="711"/>
      <c r="K48" s="711"/>
      <c r="L48" s="711"/>
      <c r="M48" s="711"/>
      <c r="N48" s="711"/>
      <c r="O48" s="712"/>
      <c r="P48" s="714"/>
    </row>
    <row r="49" spans="1:16" ht="21" hidden="1" customHeight="1" x14ac:dyDescent="0.25">
      <c r="A49" s="399"/>
      <c r="B49" s="433"/>
      <c r="C49" s="693"/>
      <c r="D49" s="693"/>
      <c r="E49" s="693"/>
      <c r="F49" s="693"/>
      <c r="G49" s="693"/>
      <c r="H49" s="711"/>
      <c r="I49" s="711"/>
      <c r="J49" s="711"/>
      <c r="K49" s="711"/>
      <c r="L49" s="711"/>
      <c r="M49" s="711"/>
      <c r="N49" s="711"/>
      <c r="O49" s="712"/>
      <c r="P49" s="714"/>
    </row>
    <row r="50" spans="1:16" ht="21" hidden="1" customHeight="1" x14ac:dyDescent="0.25">
      <c r="A50" s="399"/>
      <c r="B50" s="433"/>
      <c r="C50" s="693"/>
      <c r="D50" s="693"/>
      <c r="E50" s="693"/>
      <c r="F50" s="693"/>
      <c r="G50" s="693"/>
      <c r="H50" s="711"/>
      <c r="I50" s="711"/>
      <c r="J50" s="711"/>
      <c r="K50" s="711"/>
      <c r="L50" s="711"/>
      <c r="M50" s="711"/>
      <c r="N50" s="711"/>
      <c r="O50" s="712"/>
      <c r="P50" s="714"/>
    </row>
    <row r="51" spans="1:16" ht="21" hidden="1" customHeight="1" x14ac:dyDescent="0.25">
      <c r="A51" s="399"/>
      <c r="B51" s="433"/>
      <c r="C51" s="693"/>
      <c r="D51" s="693"/>
      <c r="E51" s="693"/>
      <c r="F51" s="693"/>
      <c r="G51" s="693"/>
      <c r="H51" s="711"/>
      <c r="I51" s="711"/>
      <c r="J51" s="711"/>
      <c r="K51" s="711"/>
      <c r="L51" s="711"/>
      <c r="M51" s="711"/>
      <c r="N51" s="711"/>
      <c r="O51" s="712"/>
      <c r="P51" s="714"/>
    </row>
    <row r="52" spans="1:16" ht="21" hidden="1" customHeight="1" x14ac:dyDescent="0.25">
      <c r="A52" s="399"/>
      <c r="B52" s="433"/>
      <c r="C52" s="693"/>
      <c r="D52" s="693"/>
      <c r="E52" s="693"/>
      <c r="F52" s="693"/>
      <c r="G52" s="693"/>
      <c r="H52" s="711"/>
      <c r="I52" s="711"/>
      <c r="J52" s="711"/>
      <c r="K52" s="711"/>
      <c r="L52" s="711"/>
      <c r="M52" s="711"/>
      <c r="N52" s="711"/>
      <c r="O52" s="712"/>
      <c r="P52" s="714"/>
    </row>
    <row r="53" spans="1:16" ht="21" hidden="1" customHeight="1" x14ac:dyDescent="0.25">
      <c r="A53" s="399"/>
      <c r="B53" s="433"/>
      <c r="C53" s="693"/>
      <c r="D53" s="693"/>
      <c r="E53" s="693"/>
      <c r="F53" s="693"/>
      <c r="G53" s="693"/>
      <c r="H53" s="711"/>
      <c r="I53" s="711"/>
      <c r="J53" s="711"/>
      <c r="K53" s="711"/>
      <c r="L53" s="711"/>
      <c r="M53" s="711"/>
      <c r="N53" s="711"/>
      <c r="O53" s="712"/>
      <c r="P53" s="714"/>
    </row>
    <row r="54" spans="1:16" ht="21" hidden="1" customHeight="1" x14ac:dyDescent="0.25">
      <c r="A54" s="399"/>
      <c r="B54" s="433"/>
      <c r="C54" s="693"/>
      <c r="D54" s="693"/>
      <c r="E54" s="693"/>
      <c r="F54" s="693"/>
      <c r="G54" s="693"/>
      <c r="H54" s="711"/>
      <c r="I54" s="711"/>
      <c r="J54" s="711"/>
      <c r="K54" s="711"/>
      <c r="L54" s="711"/>
      <c r="M54" s="711"/>
      <c r="N54" s="711"/>
      <c r="O54" s="712"/>
      <c r="P54" s="714"/>
    </row>
    <row r="55" spans="1:16" ht="21" hidden="1" customHeight="1" x14ac:dyDescent="0.25">
      <c r="A55" s="399"/>
      <c r="B55" s="433"/>
      <c r="C55" s="693"/>
      <c r="D55" s="693"/>
      <c r="E55" s="693"/>
      <c r="F55" s="693"/>
      <c r="G55" s="693"/>
      <c r="H55" s="711"/>
      <c r="I55" s="711"/>
      <c r="J55" s="711"/>
      <c r="K55" s="711"/>
      <c r="L55" s="711"/>
      <c r="M55" s="711"/>
      <c r="N55" s="711"/>
      <c r="O55" s="712"/>
      <c r="P55" s="714"/>
    </row>
    <row r="56" spans="1:16" ht="21" hidden="1" customHeight="1" x14ac:dyDescent="0.25">
      <c r="A56" s="721"/>
      <c r="B56" s="722"/>
      <c r="C56" s="723"/>
      <c r="D56" s="723"/>
      <c r="E56" s="723"/>
      <c r="F56" s="723"/>
      <c r="G56" s="723"/>
      <c r="H56" s="711"/>
      <c r="I56" s="711"/>
      <c r="J56" s="711"/>
      <c r="K56" s="711"/>
      <c r="L56" s="711"/>
      <c r="M56" s="711"/>
      <c r="N56" s="711"/>
      <c r="O56" s="712"/>
      <c r="P56" s="714"/>
    </row>
    <row r="57" spans="1:16" ht="21" hidden="1" customHeight="1" x14ac:dyDescent="0.25">
      <c r="A57" s="721"/>
      <c r="B57" s="724"/>
      <c r="C57" s="725"/>
      <c r="D57" s="725"/>
      <c r="E57" s="725"/>
      <c r="F57" s="725"/>
      <c r="G57" s="725"/>
      <c r="H57" s="726"/>
      <c r="I57" s="726"/>
      <c r="J57" s="726"/>
      <c r="K57" s="726"/>
      <c r="L57" s="726"/>
      <c r="M57" s="726"/>
      <c r="N57" s="726"/>
      <c r="O57" s="727"/>
      <c r="P57" s="728"/>
    </row>
    <row r="58" spans="1:16" ht="23.25" customHeight="1" x14ac:dyDescent="0.25">
      <c r="A58" s="422"/>
      <c r="B58" s="370"/>
      <c r="C58" s="421" t="s">
        <v>226</v>
      </c>
      <c r="D58" s="370"/>
      <c r="E58" s="370"/>
      <c r="F58" s="370"/>
      <c r="G58" s="370"/>
      <c r="H58" s="729"/>
      <c r="I58" s="729"/>
      <c r="J58" s="729"/>
      <c r="K58" s="729"/>
      <c r="L58" s="729"/>
      <c r="M58" s="729"/>
      <c r="N58" s="730"/>
      <c r="O58" s="731"/>
      <c r="P58" s="731"/>
    </row>
    <row r="59" spans="1:16" s="733" customFormat="1" ht="15.75" hidden="1" customHeight="1" x14ac:dyDescent="0.25">
      <c r="A59" s="732"/>
      <c r="D59" s="421"/>
      <c r="E59" s="421"/>
      <c r="F59" s="421"/>
      <c r="G59" s="421"/>
      <c r="H59" s="421"/>
      <c r="I59" s="421"/>
      <c r="J59" s="421"/>
      <c r="K59" s="421"/>
      <c r="L59" s="421"/>
      <c r="M59" s="421"/>
      <c r="N59" s="421"/>
      <c r="O59" s="421"/>
      <c r="P59" s="421"/>
    </row>
    <row r="60" spans="1:16" ht="21" customHeight="1" x14ac:dyDescent="0.25">
      <c r="A60" s="423"/>
      <c r="B60" s="370"/>
      <c r="C60" s="370"/>
      <c r="D60" s="370"/>
      <c r="E60" s="370"/>
      <c r="F60" s="370"/>
      <c r="G60" s="370"/>
      <c r="H60" s="370"/>
      <c r="I60" s="370"/>
      <c r="J60" s="370"/>
      <c r="K60" s="370"/>
      <c r="L60" s="370"/>
      <c r="M60" s="370"/>
      <c r="N60" s="370"/>
      <c r="O60" s="370"/>
      <c r="P60" s="370"/>
    </row>
    <row r="61" spans="1:16" ht="21" customHeight="1" x14ac:dyDescent="0.25">
      <c r="A61" s="422"/>
      <c r="B61" s="370"/>
      <c r="C61" s="370"/>
      <c r="D61" s="370"/>
      <c r="E61" s="370"/>
      <c r="F61" s="370"/>
      <c r="G61" s="370"/>
      <c r="H61" s="370"/>
      <c r="I61" s="370"/>
      <c r="J61" s="370"/>
      <c r="K61" s="370"/>
      <c r="L61" s="370"/>
      <c r="M61" s="370"/>
      <c r="N61" s="370"/>
      <c r="O61" s="370"/>
      <c r="P61" s="370"/>
    </row>
    <row r="62" spans="1:16" ht="21" customHeight="1" x14ac:dyDescent="0.25">
      <c r="A62" s="422"/>
      <c r="B62" s="370"/>
      <c r="C62" s="370"/>
      <c r="D62" s="370"/>
      <c r="E62" s="370"/>
      <c r="F62" s="370"/>
      <c r="G62" s="370"/>
      <c r="H62" s="370"/>
      <c r="I62" s="370"/>
      <c r="J62" s="370"/>
      <c r="K62" s="370"/>
      <c r="L62" s="370"/>
      <c r="M62" s="370"/>
      <c r="N62" s="370"/>
      <c r="O62" s="370"/>
      <c r="P62" s="370"/>
    </row>
    <row r="63" spans="1:16" x14ac:dyDescent="0.25">
      <c r="A63" s="422"/>
      <c r="B63" s="370"/>
      <c r="C63" s="370"/>
      <c r="D63" s="370"/>
      <c r="E63" s="370"/>
      <c r="F63" s="370"/>
      <c r="G63" s="370"/>
      <c r="H63" s="370"/>
      <c r="I63" s="370"/>
      <c r="J63" s="370"/>
      <c r="K63" s="370"/>
      <c r="L63" s="370"/>
      <c r="M63" s="370"/>
      <c r="N63" s="370"/>
      <c r="O63" s="370"/>
      <c r="P63" s="370"/>
    </row>
    <row r="64" spans="1:16" x14ac:dyDescent="0.25">
      <c r="A64" s="422"/>
      <c r="B64" s="370"/>
      <c r="C64" s="370"/>
      <c r="D64" s="370"/>
      <c r="E64" s="370"/>
      <c r="F64" s="370"/>
      <c r="G64" s="370"/>
      <c r="H64" s="370"/>
      <c r="I64" s="370"/>
      <c r="J64" s="370"/>
      <c r="K64" s="370"/>
      <c r="L64" s="370"/>
      <c r="M64" s="370"/>
      <c r="N64" s="370"/>
      <c r="O64" s="370"/>
      <c r="P64" s="370"/>
    </row>
  </sheetData>
  <mergeCells count="1">
    <mergeCell ref="A1:P1"/>
  </mergeCells>
  <printOptions horizontalCentered="1"/>
  <pageMargins left="0.45" right="0.45" top="0.5" bottom="0"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7"/>
  <sheetViews>
    <sheetView zoomScale="85" zoomScaleNormal="85" workbookViewId="0">
      <pane xSplit="3" ySplit="7" topLeftCell="L8" activePane="bottomRight" state="frozen"/>
      <selection activeCell="Q5" sqref="Q5"/>
      <selection pane="topRight" activeCell="Q5" sqref="Q5"/>
      <selection pane="bottomLeft" activeCell="Q5" sqref="Q5"/>
      <selection pane="bottomRight" activeCell="Q5" sqref="Q5"/>
    </sheetView>
  </sheetViews>
  <sheetFormatPr defaultColWidth="9.28515625" defaultRowHeight="16.5" x14ac:dyDescent="0.25"/>
  <cols>
    <col min="1" max="1" width="5.7109375" style="422" customWidth="1"/>
    <col min="2" max="2" width="6.7109375" style="370" hidden="1" customWidth="1"/>
    <col min="3" max="3" width="17.42578125" style="370" customWidth="1"/>
    <col min="4" max="4" width="11.140625" style="370" customWidth="1"/>
    <col min="5" max="5" width="8.7109375" style="370" hidden="1" customWidth="1"/>
    <col min="6" max="6" width="11.140625" style="370" customWidth="1"/>
    <col min="7" max="8" width="8.7109375" style="370" hidden="1" customWidth="1"/>
    <col min="9" max="9" width="11.140625" style="370" customWidth="1"/>
    <col min="10" max="11" width="8.7109375" style="370" hidden="1" customWidth="1"/>
    <col min="12" max="12" width="11.140625" style="370" customWidth="1"/>
    <col min="13" max="14" width="8.7109375" style="370" hidden="1" customWidth="1"/>
    <col min="15" max="18" width="11.140625" style="370" customWidth="1"/>
    <col min="19" max="21" width="10" style="370" customWidth="1"/>
    <col min="22" max="27" width="4.85546875" style="370" hidden="1" customWidth="1"/>
    <col min="28" max="28" width="1.7109375" style="370" hidden="1" customWidth="1"/>
    <col min="29" max="16384" width="9.28515625" style="370"/>
  </cols>
  <sheetData>
    <row r="1" spans="1:40" ht="24.75" customHeight="1" x14ac:dyDescent="0.25">
      <c r="A1" s="788" t="s">
        <v>129</v>
      </c>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row>
    <row r="2" spans="1:40" ht="4.5" customHeight="1" x14ac:dyDescent="0.25">
      <c r="A2" s="369"/>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row>
    <row r="3" spans="1:40" ht="22.5" customHeight="1" x14ac:dyDescent="0.25">
      <c r="B3" s="441"/>
      <c r="C3" s="441"/>
      <c r="D3" s="441"/>
      <c r="E3" s="441"/>
      <c r="F3" s="441"/>
      <c r="G3" s="441"/>
      <c r="H3" s="441"/>
      <c r="I3" s="441"/>
      <c r="J3" s="441"/>
      <c r="K3" s="424"/>
      <c r="M3" s="441"/>
      <c r="N3" s="441"/>
      <c r="O3" s="441"/>
      <c r="P3" s="424"/>
      <c r="Q3" s="670" t="s">
        <v>98</v>
      </c>
      <c r="R3" s="424"/>
      <c r="S3" s="424"/>
      <c r="T3" s="424"/>
      <c r="U3" s="424"/>
      <c r="V3" s="424"/>
      <c r="W3" s="424"/>
      <c r="X3" s="424"/>
      <c r="Y3" s="424"/>
      <c r="Z3" s="424"/>
      <c r="AA3" s="424"/>
    </row>
    <row r="4" spans="1:40" ht="18.75" customHeight="1" x14ac:dyDescent="0.25">
      <c r="A4" s="781" t="s">
        <v>1</v>
      </c>
      <c r="B4" s="781" t="s">
        <v>70</v>
      </c>
      <c r="C4" s="781" t="s">
        <v>3</v>
      </c>
      <c r="D4" s="790" t="s">
        <v>4</v>
      </c>
      <c r="E4" s="791"/>
      <c r="F4" s="791"/>
      <c r="G4" s="791"/>
      <c r="H4" s="791"/>
      <c r="I4" s="791"/>
      <c r="J4" s="791"/>
      <c r="K4" s="791"/>
      <c r="L4" s="791"/>
      <c r="M4" s="791"/>
      <c r="N4" s="791"/>
      <c r="O4" s="792"/>
      <c r="P4" s="793" t="s">
        <v>5</v>
      </c>
      <c r="Q4" s="794"/>
      <c r="R4" s="794"/>
      <c r="S4" s="794"/>
      <c r="T4" s="794"/>
      <c r="U4" s="795"/>
      <c r="V4" s="500"/>
      <c r="W4" s="500"/>
      <c r="X4" s="500"/>
      <c r="Y4" s="500"/>
      <c r="Z4" s="500"/>
      <c r="AA4" s="500"/>
      <c r="AB4" s="796" t="s">
        <v>6</v>
      </c>
    </row>
    <row r="5" spans="1:40" ht="18.75" customHeight="1" x14ac:dyDescent="0.25">
      <c r="A5" s="789"/>
      <c r="B5" s="789"/>
      <c r="C5" s="789"/>
      <c r="D5" s="790" t="s">
        <v>72</v>
      </c>
      <c r="E5" s="791"/>
      <c r="F5" s="791"/>
      <c r="G5" s="791"/>
      <c r="H5" s="791"/>
      <c r="I5" s="791"/>
      <c r="J5" s="791"/>
      <c r="K5" s="791"/>
      <c r="L5" s="791"/>
      <c r="M5" s="791"/>
      <c r="N5" s="791"/>
      <c r="O5" s="792"/>
      <c r="P5" s="793" t="s">
        <v>72</v>
      </c>
      <c r="Q5" s="794"/>
      <c r="R5" s="794"/>
      <c r="S5" s="794"/>
      <c r="T5" s="794"/>
      <c r="U5" s="795"/>
      <c r="V5" s="500"/>
      <c r="W5" s="500"/>
      <c r="X5" s="500"/>
      <c r="Y5" s="500"/>
      <c r="Z5" s="500"/>
      <c r="AA5" s="500"/>
      <c r="AB5" s="796"/>
    </row>
    <row r="6" spans="1:40" s="379" customFormat="1" ht="18.75" customHeight="1" x14ac:dyDescent="0.25">
      <c r="A6" s="782"/>
      <c r="B6" s="782"/>
      <c r="C6" s="782"/>
      <c r="D6" s="672">
        <v>1</v>
      </c>
      <c r="E6" s="672">
        <v>2</v>
      </c>
      <c r="F6" s="672">
        <v>3</v>
      </c>
      <c r="G6" s="672">
        <v>4</v>
      </c>
      <c r="H6" s="672">
        <v>5</v>
      </c>
      <c r="I6" s="672">
        <v>6</v>
      </c>
      <c r="J6" s="672">
        <v>7</v>
      </c>
      <c r="K6" s="445">
        <v>8</v>
      </c>
      <c r="L6" s="445">
        <v>9</v>
      </c>
      <c r="M6" s="672">
        <v>10</v>
      </c>
      <c r="N6" s="445">
        <v>11</v>
      </c>
      <c r="O6" s="671">
        <v>12</v>
      </c>
      <c r="P6" s="672">
        <v>1</v>
      </c>
      <c r="Q6" s="445">
        <v>2</v>
      </c>
      <c r="R6" s="445">
        <v>3</v>
      </c>
      <c r="S6" s="445">
        <v>4</v>
      </c>
      <c r="T6" s="445">
        <v>5</v>
      </c>
      <c r="U6" s="445">
        <v>6</v>
      </c>
      <c r="V6" s="673">
        <v>7</v>
      </c>
      <c r="W6" s="445">
        <v>8</v>
      </c>
      <c r="X6" s="445">
        <v>9</v>
      </c>
      <c r="Y6" s="672">
        <v>10</v>
      </c>
      <c r="Z6" s="445">
        <v>11</v>
      </c>
      <c r="AA6" s="671">
        <v>12</v>
      </c>
      <c r="AB6" s="796"/>
      <c r="AC6" s="674"/>
      <c r="AD6" s="438"/>
      <c r="AE6" s="438"/>
      <c r="AF6" s="438"/>
      <c r="AG6" s="438"/>
      <c r="AH6" s="438"/>
      <c r="AI6" s="438"/>
      <c r="AJ6" s="438"/>
      <c r="AK6" s="438"/>
      <c r="AL6" s="438"/>
    </row>
    <row r="7" spans="1:40" s="677" customFormat="1" ht="21" customHeight="1" x14ac:dyDescent="0.25">
      <c r="A7" s="387" t="s">
        <v>15</v>
      </c>
      <c r="B7" s="387" t="s">
        <v>16</v>
      </c>
      <c r="C7" s="387" t="s">
        <v>16</v>
      </c>
      <c r="D7" s="384" t="s">
        <v>146</v>
      </c>
      <c r="E7" s="387"/>
      <c r="F7" s="384" t="s">
        <v>147</v>
      </c>
      <c r="G7" s="387"/>
      <c r="H7" s="387"/>
      <c r="I7" s="384" t="s">
        <v>148</v>
      </c>
      <c r="J7" s="387"/>
      <c r="K7" s="387"/>
      <c r="L7" s="384" t="s">
        <v>150</v>
      </c>
      <c r="M7" s="387"/>
      <c r="N7" s="387"/>
      <c r="O7" s="384" t="s">
        <v>149</v>
      </c>
      <c r="P7" s="384" t="s">
        <v>151</v>
      </c>
      <c r="Q7" s="384" t="s">
        <v>152</v>
      </c>
      <c r="R7" s="384" t="s">
        <v>153</v>
      </c>
      <c r="S7" s="384" t="s">
        <v>152</v>
      </c>
      <c r="T7" s="384" t="s">
        <v>153</v>
      </c>
      <c r="U7" s="384" t="s">
        <v>152</v>
      </c>
      <c r="V7" s="386"/>
      <c r="W7" s="387"/>
      <c r="X7" s="387"/>
      <c r="Y7" s="387"/>
      <c r="Z7" s="387"/>
      <c r="AA7" s="387"/>
      <c r="AB7" s="387"/>
      <c r="AC7" s="675"/>
      <c r="AD7" s="676"/>
    </row>
    <row r="8" spans="1:40" ht="18.75" customHeight="1" x14ac:dyDescent="0.25">
      <c r="A8" s="416">
        <v>1</v>
      </c>
      <c r="B8" s="536" t="s">
        <v>17</v>
      </c>
      <c r="C8" s="678" t="s">
        <v>18</v>
      </c>
      <c r="D8" s="555">
        <v>1.9</v>
      </c>
      <c r="E8" s="555">
        <v>2.6</v>
      </c>
      <c r="F8" s="555">
        <v>2.2999999999999998</v>
      </c>
      <c r="G8" s="555">
        <v>1.7</v>
      </c>
      <c r="H8" s="555">
        <v>1.7</v>
      </c>
      <c r="I8" s="555">
        <v>1.9</v>
      </c>
      <c r="J8" s="555">
        <v>1.7</v>
      </c>
      <c r="K8" s="459">
        <v>1.9</v>
      </c>
      <c r="L8" s="459">
        <v>2.4</v>
      </c>
      <c r="M8" s="555">
        <v>2.2000000000000002</v>
      </c>
      <c r="N8" s="459">
        <v>2.2000000000000002</v>
      </c>
      <c r="O8" s="417">
        <v>2.4</v>
      </c>
      <c r="P8" s="417">
        <v>2.2999999999999998</v>
      </c>
      <c r="Q8" s="417">
        <v>1.8</v>
      </c>
      <c r="R8" s="391">
        <v>2.4</v>
      </c>
      <c r="S8" s="391">
        <v>2.8</v>
      </c>
      <c r="T8" s="391">
        <v>3.2</v>
      </c>
      <c r="U8" s="391"/>
      <c r="V8" s="679"/>
      <c r="W8" s="679"/>
      <c r="X8" s="679"/>
      <c r="Y8" s="679"/>
      <c r="Z8" s="679"/>
      <c r="AA8" s="679"/>
      <c r="AB8" s="570"/>
      <c r="AC8" s="680"/>
      <c r="AD8" s="681"/>
      <c r="AE8" s="682"/>
      <c r="AF8" s="681"/>
      <c r="AG8" s="439"/>
      <c r="AH8" s="439"/>
      <c r="AI8" s="439"/>
      <c r="AJ8" s="439"/>
      <c r="AK8" s="439"/>
    </row>
    <row r="9" spans="1:40" ht="18.75" customHeight="1" x14ac:dyDescent="0.25">
      <c r="A9" s="399">
        <f>A8+1</f>
        <v>2</v>
      </c>
      <c r="B9" s="540" t="s">
        <v>19</v>
      </c>
      <c r="C9" s="683" t="s">
        <v>20</v>
      </c>
      <c r="D9" s="471">
        <v>3</v>
      </c>
      <c r="E9" s="471">
        <v>2.8</v>
      </c>
      <c r="F9" s="471">
        <v>2.4</v>
      </c>
      <c r="G9" s="471">
        <v>2.2999999999999998</v>
      </c>
      <c r="H9" s="471">
        <v>2.4</v>
      </c>
      <c r="I9" s="471">
        <v>2.7</v>
      </c>
      <c r="J9" s="471">
        <v>2.7</v>
      </c>
      <c r="K9" s="361">
        <v>2.9</v>
      </c>
      <c r="L9" s="361">
        <v>3</v>
      </c>
      <c r="M9" s="471"/>
      <c r="N9" s="361">
        <v>2.7</v>
      </c>
      <c r="O9" s="361">
        <v>2.7</v>
      </c>
      <c r="P9" s="400">
        <v>2.4</v>
      </c>
      <c r="Q9" s="400">
        <v>2.4</v>
      </c>
      <c r="R9" s="400">
        <v>3.3</v>
      </c>
      <c r="S9" s="400">
        <v>3.8</v>
      </c>
      <c r="T9" s="400">
        <v>4.2</v>
      </c>
      <c r="U9" s="400"/>
      <c r="V9" s="684"/>
      <c r="W9" s="684"/>
      <c r="X9" s="684"/>
      <c r="Y9" s="684"/>
      <c r="Z9" s="684"/>
      <c r="AA9" s="684"/>
      <c r="AB9" s="685"/>
      <c r="AC9" s="680"/>
      <c r="AD9" s="681"/>
      <c r="AE9" s="682"/>
      <c r="AF9" s="681"/>
      <c r="AG9" s="439"/>
      <c r="AH9" s="439"/>
      <c r="AI9" s="439"/>
      <c r="AJ9" s="439"/>
      <c r="AK9" s="439"/>
    </row>
    <row r="10" spans="1:40" ht="18.75" customHeight="1" x14ac:dyDescent="0.25">
      <c r="A10" s="399">
        <f t="shared" ref="A10:A28" si="0">A9+1</f>
        <v>3</v>
      </c>
      <c r="B10" s="540" t="s">
        <v>21</v>
      </c>
      <c r="C10" s="683" t="s">
        <v>22</v>
      </c>
      <c r="D10" s="471">
        <v>3</v>
      </c>
      <c r="E10" s="471">
        <v>2.8</v>
      </c>
      <c r="F10" s="471">
        <v>2.6</v>
      </c>
      <c r="G10" s="471">
        <v>3.5</v>
      </c>
      <c r="H10" s="471">
        <v>3.4</v>
      </c>
      <c r="I10" s="471">
        <v>3.6</v>
      </c>
      <c r="J10" s="471">
        <v>3.8</v>
      </c>
      <c r="K10" s="361">
        <v>3.8</v>
      </c>
      <c r="L10" s="361">
        <v>3.8</v>
      </c>
      <c r="M10" s="471">
        <v>3.6</v>
      </c>
      <c r="N10" s="361">
        <v>3.2</v>
      </c>
      <c r="O10" s="400">
        <v>3.4</v>
      </c>
      <c r="P10" s="361">
        <v>3</v>
      </c>
      <c r="Q10" s="361">
        <v>3</v>
      </c>
      <c r="R10" s="400">
        <v>3.3</v>
      </c>
      <c r="S10" s="400">
        <v>2.8</v>
      </c>
      <c r="T10" s="400">
        <v>2.8</v>
      </c>
      <c r="U10" s="400"/>
      <c r="V10" s="684"/>
      <c r="W10" s="684"/>
      <c r="X10" s="684"/>
      <c r="Y10" s="684"/>
      <c r="Z10" s="684"/>
      <c r="AA10" s="684"/>
      <c r="AB10" s="459"/>
      <c r="AC10" s="680"/>
      <c r="AD10" s="681"/>
      <c r="AE10" s="682"/>
      <c r="AF10" s="681"/>
      <c r="AG10" s="439"/>
      <c r="AH10" s="439"/>
      <c r="AI10" s="439"/>
      <c r="AJ10" s="439"/>
      <c r="AK10" s="439"/>
    </row>
    <row r="11" spans="1:40" ht="18.75" customHeight="1" x14ac:dyDescent="0.25">
      <c r="A11" s="399">
        <f t="shared" si="0"/>
        <v>4</v>
      </c>
      <c r="B11" s="540" t="s">
        <v>23</v>
      </c>
      <c r="C11" s="683" t="s">
        <v>24</v>
      </c>
      <c r="D11" s="471">
        <v>2.2999999999999998</v>
      </c>
      <c r="E11" s="471">
        <v>2.2999999999999998</v>
      </c>
      <c r="F11" s="471">
        <v>2.2000000000000002</v>
      </c>
      <c r="G11" s="471">
        <v>2.1</v>
      </c>
      <c r="H11" s="471">
        <v>2.1</v>
      </c>
      <c r="I11" s="471">
        <v>2</v>
      </c>
      <c r="J11" s="471">
        <v>2</v>
      </c>
      <c r="K11" s="361">
        <v>2.2000000000000002</v>
      </c>
      <c r="L11" s="361">
        <v>2.4</v>
      </c>
      <c r="M11" s="471">
        <v>2.2999999999999998</v>
      </c>
      <c r="N11" s="361">
        <v>2.2999999999999998</v>
      </c>
      <c r="O11" s="400">
        <v>1.8</v>
      </c>
      <c r="P11" s="400">
        <v>2.1</v>
      </c>
      <c r="Q11" s="400">
        <v>1.9</v>
      </c>
      <c r="R11" s="400">
        <v>2.7</v>
      </c>
      <c r="S11" s="400">
        <v>2.9</v>
      </c>
      <c r="T11" s="400">
        <v>2.6</v>
      </c>
      <c r="U11" s="745">
        <v>2.2999999999999998</v>
      </c>
      <c r="V11" s="684"/>
      <c r="W11" s="684"/>
      <c r="X11" s="684"/>
      <c r="Y11" s="684"/>
      <c r="Z11" s="684"/>
      <c r="AA11" s="684"/>
      <c r="AB11" s="459"/>
      <c r="AC11" s="680"/>
      <c r="AD11" s="681"/>
      <c r="AE11" s="682"/>
      <c r="AF11" s="681"/>
      <c r="AG11" s="439"/>
      <c r="AH11" s="439"/>
      <c r="AI11" s="439"/>
      <c r="AJ11" s="439"/>
      <c r="AK11" s="439"/>
    </row>
    <row r="12" spans="1:40" ht="18.75" customHeight="1" x14ac:dyDescent="0.25">
      <c r="A12" s="399">
        <f t="shared" si="0"/>
        <v>5</v>
      </c>
      <c r="B12" s="540" t="s">
        <v>25</v>
      </c>
      <c r="C12" s="683" t="s">
        <v>26</v>
      </c>
      <c r="D12" s="471">
        <v>1.7</v>
      </c>
      <c r="E12" s="471">
        <v>0.8</v>
      </c>
      <c r="F12" s="471">
        <v>0.8</v>
      </c>
      <c r="G12" s="471">
        <v>0.8</v>
      </c>
      <c r="H12" s="471">
        <v>0.7</v>
      </c>
      <c r="I12" s="471">
        <v>1</v>
      </c>
      <c r="J12" s="471">
        <v>1</v>
      </c>
      <c r="K12" s="361">
        <v>0.9</v>
      </c>
      <c r="L12" s="361">
        <v>1.2</v>
      </c>
      <c r="M12" s="471">
        <v>0.9</v>
      </c>
      <c r="N12" s="361">
        <v>0.9</v>
      </c>
      <c r="O12" s="400">
        <v>0.8</v>
      </c>
      <c r="P12" s="400">
        <v>0.3</v>
      </c>
      <c r="Q12" s="400">
        <v>0.9</v>
      </c>
      <c r="R12" s="400">
        <v>1.7</v>
      </c>
      <c r="S12" s="400">
        <v>2.2000000000000002</v>
      </c>
      <c r="T12" s="400">
        <v>2.4</v>
      </c>
      <c r="U12" s="745">
        <v>1.8</v>
      </c>
      <c r="V12" s="684"/>
      <c r="W12" s="684"/>
      <c r="X12" s="684"/>
      <c r="Y12" s="684"/>
      <c r="Z12" s="684"/>
      <c r="AA12" s="684"/>
      <c r="AB12" s="459"/>
      <c r="AC12" s="680"/>
      <c r="AD12" s="681"/>
      <c r="AE12" s="682"/>
      <c r="AF12" s="681"/>
      <c r="AG12" s="439"/>
      <c r="AH12" s="439"/>
      <c r="AI12" s="439"/>
      <c r="AJ12" s="439"/>
      <c r="AK12" s="439"/>
    </row>
    <row r="13" spans="1:40" ht="18.75" customHeight="1" x14ac:dyDescent="0.25">
      <c r="A13" s="399">
        <f t="shared" si="0"/>
        <v>6</v>
      </c>
      <c r="B13" s="540" t="s">
        <v>27</v>
      </c>
      <c r="C13" s="683" t="s">
        <v>28</v>
      </c>
      <c r="D13" s="471">
        <v>1.5</v>
      </c>
      <c r="E13" s="471">
        <v>1.6</v>
      </c>
      <c r="F13" s="471">
        <v>1.9</v>
      </c>
      <c r="G13" s="471">
        <v>1.9</v>
      </c>
      <c r="H13" s="471">
        <v>1.6</v>
      </c>
      <c r="I13" s="471">
        <v>1.7</v>
      </c>
      <c r="J13" s="471">
        <v>1.7</v>
      </c>
      <c r="K13" s="361">
        <v>1.6</v>
      </c>
      <c r="L13" s="361">
        <v>1.6</v>
      </c>
      <c r="M13" s="471">
        <v>1.2</v>
      </c>
      <c r="N13" s="361">
        <v>1.1000000000000001</v>
      </c>
      <c r="O13" s="400">
        <v>1.2</v>
      </c>
      <c r="P13" s="361">
        <v>1</v>
      </c>
      <c r="Q13" s="400">
        <v>1.5</v>
      </c>
      <c r="R13" s="400">
        <v>1.7</v>
      </c>
      <c r="S13" s="400">
        <v>2.7</v>
      </c>
      <c r="T13" s="400">
        <v>3.2</v>
      </c>
      <c r="U13" s="742">
        <v>3</v>
      </c>
      <c r="V13" s="684"/>
      <c r="W13" s="684"/>
      <c r="X13" s="684"/>
      <c r="Y13" s="684"/>
      <c r="Z13" s="684"/>
      <c r="AA13" s="684"/>
      <c r="AB13" s="459"/>
      <c r="AC13" s="681"/>
      <c r="AD13" s="681"/>
      <c r="AE13" s="681"/>
      <c r="AF13" s="681"/>
      <c r="AG13" s="681"/>
      <c r="AH13" s="681"/>
      <c r="AI13" s="681"/>
      <c r="AJ13" s="681"/>
      <c r="AK13" s="681"/>
      <c r="AL13" s="681"/>
      <c r="AM13" s="681"/>
      <c r="AN13" s="681"/>
    </row>
    <row r="14" spans="1:40" ht="18.75" customHeight="1" x14ac:dyDescent="0.25">
      <c r="A14" s="399">
        <f t="shared" si="0"/>
        <v>7</v>
      </c>
      <c r="B14" s="540" t="s">
        <v>29</v>
      </c>
      <c r="C14" s="683" t="s">
        <v>30</v>
      </c>
      <c r="D14" s="471">
        <v>2.9</v>
      </c>
      <c r="E14" s="471">
        <v>3</v>
      </c>
      <c r="F14" s="471">
        <v>2.2999999999999998</v>
      </c>
      <c r="G14" s="471">
        <v>2.2000000000000002</v>
      </c>
      <c r="H14" s="471">
        <v>2</v>
      </c>
      <c r="I14" s="471">
        <v>2.2999999999999998</v>
      </c>
      <c r="J14" s="471">
        <v>2.7</v>
      </c>
      <c r="K14" s="361">
        <v>2.7</v>
      </c>
      <c r="L14" s="361">
        <v>3</v>
      </c>
      <c r="M14" s="471">
        <v>3.1</v>
      </c>
      <c r="N14" s="361">
        <v>3</v>
      </c>
      <c r="O14" s="400">
        <v>2.9</v>
      </c>
      <c r="P14" s="400">
        <v>2.2999999999999998</v>
      </c>
      <c r="Q14" s="400">
        <v>2.2999999999999998</v>
      </c>
      <c r="R14" s="360">
        <v>3.4</v>
      </c>
      <c r="S14" s="360">
        <v>3.2</v>
      </c>
      <c r="T14" s="360">
        <v>3.2</v>
      </c>
      <c r="U14" s="742">
        <v>3.2</v>
      </c>
      <c r="V14" s="684"/>
      <c r="W14" s="684"/>
      <c r="X14" s="684"/>
      <c r="Y14" s="684"/>
      <c r="Z14" s="684"/>
      <c r="AA14" s="684"/>
      <c r="AB14" s="459"/>
      <c r="AC14" s="681"/>
      <c r="AD14" s="681"/>
      <c r="AE14" s="681"/>
      <c r="AF14" s="681"/>
      <c r="AG14" s="681"/>
      <c r="AH14" s="681"/>
      <c r="AI14" s="681"/>
      <c r="AJ14" s="681"/>
      <c r="AK14" s="681"/>
      <c r="AL14" s="681"/>
      <c r="AM14" s="681"/>
      <c r="AN14" s="681"/>
    </row>
    <row r="15" spans="1:40" ht="18.75" customHeight="1" x14ac:dyDescent="0.25">
      <c r="A15" s="399">
        <f t="shared" si="0"/>
        <v>8</v>
      </c>
      <c r="B15" s="540" t="s">
        <v>31</v>
      </c>
      <c r="C15" s="683" t="s">
        <v>32</v>
      </c>
      <c r="D15" s="471">
        <v>0.5</v>
      </c>
      <c r="E15" s="471">
        <v>-0.7</v>
      </c>
      <c r="F15" s="471">
        <v>-0.1</v>
      </c>
      <c r="G15" s="471">
        <v>-0.1</v>
      </c>
      <c r="H15" s="471">
        <v>-0.1</v>
      </c>
      <c r="I15" s="471">
        <v>0.1</v>
      </c>
      <c r="J15" s="471">
        <v>0</v>
      </c>
      <c r="K15" s="361">
        <v>-0.4</v>
      </c>
      <c r="L15" s="361">
        <v>-0.3</v>
      </c>
      <c r="M15" s="471">
        <v>0.2</v>
      </c>
      <c r="N15" s="361">
        <v>0.7</v>
      </c>
      <c r="O15" s="400">
        <v>0.8</v>
      </c>
      <c r="P15" s="400">
        <v>0.2</v>
      </c>
      <c r="Q15" s="400">
        <v>1.3</v>
      </c>
      <c r="R15" s="360">
        <v>1</v>
      </c>
      <c r="S15" s="360">
        <v>1.2</v>
      </c>
      <c r="T15" s="360">
        <v>1.2</v>
      </c>
      <c r="U15" s="360"/>
      <c r="V15" s="684"/>
      <c r="W15" s="684"/>
      <c r="X15" s="684"/>
      <c r="Y15" s="684"/>
      <c r="Z15" s="684"/>
      <c r="AA15" s="684"/>
      <c r="AB15" s="459"/>
      <c r="AC15" s="681"/>
      <c r="AD15" s="681"/>
      <c r="AE15" s="681"/>
      <c r="AF15" s="681"/>
      <c r="AG15" s="681"/>
      <c r="AH15" s="681"/>
      <c r="AI15" s="681"/>
      <c r="AJ15" s="681"/>
      <c r="AK15" s="681"/>
      <c r="AL15" s="681"/>
      <c r="AM15" s="681"/>
      <c r="AN15" s="681"/>
    </row>
    <row r="16" spans="1:40" ht="18.75" customHeight="1" x14ac:dyDescent="0.25">
      <c r="A16" s="399">
        <f t="shared" si="0"/>
        <v>9</v>
      </c>
      <c r="B16" s="540" t="s">
        <v>33</v>
      </c>
      <c r="C16" s="683" t="s">
        <v>130</v>
      </c>
      <c r="D16" s="471">
        <v>4.26</v>
      </c>
      <c r="E16" s="471">
        <v>3.61</v>
      </c>
      <c r="F16" s="471">
        <v>3.34</v>
      </c>
      <c r="G16" s="471">
        <v>3.16</v>
      </c>
      <c r="H16" s="471">
        <v>2.82</v>
      </c>
      <c r="I16" s="471">
        <v>2.1</v>
      </c>
      <c r="J16" s="471">
        <v>1.61</v>
      </c>
      <c r="K16" s="361">
        <v>2.0699999999999998</v>
      </c>
      <c r="L16" s="361">
        <v>1.44</v>
      </c>
      <c r="M16" s="471">
        <v>0.25</v>
      </c>
      <c r="N16" s="361">
        <v>0.71</v>
      </c>
      <c r="O16" s="360">
        <v>1.33</v>
      </c>
      <c r="P16" s="360">
        <v>2.74</v>
      </c>
      <c r="Q16" s="360">
        <v>3.21</v>
      </c>
      <c r="R16" s="360">
        <v>3.4</v>
      </c>
      <c r="S16" s="360">
        <v>3.48</v>
      </c>
      <c r="T16" s="360">
        <v>3.93</v>
      </c>
      <c r="U16" s="360"/>
      <c r="V16" s="684"/>
      <c r="W16" s="684"/>
      <c r="X16" s="684"/>
      <c r="Y16" s="684"/>
      <c r="Z16" s="684"/>
      <c r="AA16" s="684"/>
      <c r="AB16" s="459"/>
      <c r="AC16" s="681"/>
      <c r="AD16" s="681"/>
      <c r="AE16" s="681"/>
      <c r="AF16" s="681"/>
      <c r="AG16" s="681"/>
      <c r="AH16" s="681"/>
      <c r="AI16" s="681"/>
      <c r="AJ16" s="681"/>
      <c r="AK16" s="681"/>
      <c r="AL16" s="681"/>
      <c r="AM16" s="681"/>
      <c r="AN16" s="681"/>
    </row>
    <row r="17" spans="1:40" ht="18.75" customHeight="1" x14ac:dyDescent="0.25">
      <c r="A17" s="399">
        <f t="shared" si="0"/>
        <v>10</v>
      </c>
      <c r="B17" s="540" t="s">
        <v>35</v>
      </c>
      <c r="C17" s="683" t="s">
        <v>36</v>
      </c>
      <c r="D17" s="471">
        <v>4</v>
      </c>
      <c r="E17" s="471">
        <v>3.7</v>
      </c>
      <c r="F17" s="471">
        <v>3.6</v>
      </c>
      <c r="G17" s="471">
        <v>3.6</v>
      </c>
      <c r="H17" s="471">
        <v>3.5</v>
      </c>
      <c r="I17" s="471">
        <v>3.3</v>
      </c>
      <c r="J17" s="471">
        <v>3.1</v>
      </c>
      <c r="K17" s="361">
        <v>2.7</v>
      </c>
      <c r="L17" s="361">
        <v>2.9</v>
      </c>
      <c r="M17" s="471">
        <v>3</v>
      </c>
      <c r="N17" s="361">
        <v>2.9</v>
      </c>
      <c r="O17" s="360">
        <v>2.1</v>
      </c>
      <c r="P17" s="360">
        <v>1.5</v>
      </c>
      <c r="Q17" s="360">
        <v>1.3</v>
      </c>
      <c r="R17" s="360">
        <v>1.5</v>
      </c>
      <c r="S17" s="360">
        <v>1.4</v>
      </c>
      <c r="T17" s="360">
        <v>1.5</v>
      </c>
      <c r="U17" s="360"/>
      <c r="V17" s="684"/>
      <c r="W17" s="684"/>
      <c r="X17" s="684"/>
      <c r="Y17" s="684"/>
      <c r="Z17" s="684"/>
      <c r="AA17" s="684"/>
      <c r="AB17" s="459"/>
      <c r="AC17" s="681"/>
      <c r="AD17" s="681"/>
      <c r="AE17" s="681"/>
      <c r="AF17" s="681"/>
      <c r="AG17" s="681"/>
      <c r="AH17" s="681"/>
      <c r="AI17" s="681"/>
      <c r="AJ17" s="681"/>
      <c r="AK17" s="681"/>
      <c r="AL17" s="681"/>
      <c r="AM17" s="681"/>
      <c r="AN17" s="681"/>
    </row>
    <row r="18" spans="1:40" ht="18.75" customHeight="1" x14ac:dyDescent="0.25">
      <c r="A18" s="399">
        <f t="shared" si="0"/>
        <v>11</v>
      </c>
      <c r="B18" s="540" t="s">
        <v>37</v>
      </c>
      <c r="C18" s="683" t="s">
        <v>38</v>
      </c>
      <c r="D18" s="471">
        <v>2.2000000000000002</v>
      </c>
      <c r="E18" s="471">
        <v>2</v>
      </c>
      <c r="F18" s="471">
        <v>2.1</v>
      </c>
      <c r="G18" s="471">
        <v>2.1</v>
      </c>
      <c r="H18" s="471">
        <v>1.9</v>
      </c>
      <c r="I18" s="471">
        <v>2.2000000000000002</v>
      </c>
      <c r="J18" s="471">
        <v>2.1</v>
      </c>
      <c r="K18" s="361">
        <v>1.7</v>
      </c>
      <c r="L18" s="361">
        <v>2.1</v>
      </c>
      <c r="M18" s="471">
        <v>2.4</v>
      </c>
      <c r="N18" s="361">
        <v>2.4</v>
      </c>
      <c r="O18" s="360">
        <v>2.2999999999999998</v>
      </c>
      <c r="P18" s="361">
        <v>2</v>
      </c>
      <c r="Q18" s="361">
        <v>2</v>
      </c>
      <c r="R18" s="361">
        <v>2.2000000000000002</v>
      </c>
      <c r="S18" s="360">
        <v>2.6</v>
      </c>
      <c r="T18" s="360">
        <v>3.1</v>
      </c>
      <c r="U18" s="742">
        <v>3.2</v>
      </c>
      <c r="V18" s="684"/>
      <c r="W18" s="684"/>
      <c r="X18" s="684"/>
      <c r="Y18" s="684"/>
      <c r="Z18" s="684"/>
      <c r="AA18" s="684"/>
      <c r="AB18" s="459"/>
      <c r="AC18" s="681"/>
      <c r="AD18" s="681"/>
      <c r="AE18" s="681"/>
      <c r="AF18" s="681"/>
      <c r="AG18" s="681"/>
      <c r="AH18" s="681"/>
      <c r="AI18" s="681"/>
      <c r="AJ18" s="681"/>
      <c r="AK18" s="681"/>
      <c r="AL18" s="681"/>
      <c r="AM18" s="681"/>
      <c r="AN18" s="681"/>
    </row>
    <row r="19" spans="1:40" ht="18.75" customHeight="1" x14ac:dyDescent="0.25">
      <c r="A19" s="399">
        <f t="shared" si="0"/>
        <v>12</v>
      </c>
      <c r="B19" s="540" t="s">
        <v>39</v>
      </c>
      <c r="C19" s="683" t="s">
        <v>222</v>
      </c>
      <c r="D19" s="471"/>
      <c r="E19" s="471"/>
      <c r="F19" s="471">
        <v>2.4</v>
      </c>
      <c r="G19" s="471">
        <v>2.4</v>
      </c>
      <c r="H19" s="471">
        <v>2.1</v>
      </c>
      <c r="I19" s="471">
        <v>1.9</v>
      </c>
      <c r="J19" s="471">
        <v>3</v>
      </c>
      <c r="K19" s="361">
        <v>3.2</v>
      </c>
      <c r="L19" s="361">
        <v>3.6</v>
      </c>
      <c r="M19" s="471">
        <v>3.8</v>
      </c>
      <c r="N19" s="361">
        <v>3.4</v>
      </c>
      <c r="O19" s="360">
        <v>3.8</v>
      </c>
      <c r="P19" s="360">
        <v>3.8</v>
      </c>
      <c r="Q19" s="360">
        <v>3.7</v>
      </c>
      <c r="R19" s="361">
        <v>4.5999999999999996</v>
      </c>
      <c r="S19" s="360">
        <v>4.2</v>
      </c>
      <c r="T19" s="360">
        <v>4</v>
      </c>
      <c r="U19" s="360"/>
      <c r="V19" s="684"/>
      <c r="W19" s="684"/>
      <c r="X19" s="684"/>
      <c r="Y19" s="684"/>
      <c r="Z19" s="684"/>
      <c r="AA19" s="684"/>
      <c r="AB19" s="686"/>
      <c r="AC19" s="680"/>
      <c r="AD19" s="361"/>
      <c r="AE19" s="682"/>
      <c r="AF19" s="681"/>
      <c r="AG19" s="439"/>
      <c r="AH19" s="439"/>
      <c r="AI19" s="439"/>
      <c r="AJ19" s="439"/>
      <c r="AK19" s="439"/>
    </row>
    <row r="20" spans="1:40" ht="18.75" customHeight="1" x14ac:dyDescent="0.25">
      <c r="A20" s="399">
        <f t="shared" si="0"/>
        <v>13</v>
      </c>
      <c r="B20" s="540" t="s">
        <v>41</v>
      </c>
      <c r="C20" s="683" t="s">
        <v>42</v>
      </c>
      <c r="D20" s="471">
        <v>0.76</v>
      </c>
      <c r="E20" s="471">
        <v>-0.09</v>
      </c>
      <c r="F20" s="471">
        <v>1.03</v>
      </c>
      <c r="G20" s="471">
        <v>1.95</v>
      </c>
      <c r="H20" s="471">
        <v>1.6</v>
      </c>
      <c r="I20" s="471">
        <v>1.87</v>
      </c>
      <c r="J20" s="471">
        <v>2.37</v>
      </c>
      <c r="K20" s="361">
        <v>2.31</v>
      </c>
      <c r="L20" s="361">
        <v>2.65</v>
      </c>
      <c r="M20" s="471">
        <v>2.86</v>
      </c>
      <c r="N20" s="361">
        <v>2.72</v>
      </c>
      <c r="O20" s="360">
        <v>2.92</v>
      </c>
      <c r="P20" s="360">
        <v>3.55</v>
      </c>
      <c r="Q20" s="360">
        <v>4.76</v>
      </c>
      <c r="R20" s="360">
        <v>3.48</v>
      </c>
      <c r="S20" s="360">
        <v>2.42</v>
      </c>
      <c r="T20" s="360">
        <v>3.08</v>
      </c>
      <c r="U20" s="742">
        <v>3.34</v>
      </c>
      <c r="V20" s="684"/>
      <c r="W20" s="684"/>
      <c r="X20" s="684"/>
      <c r="Y20" s="684"/>
      <c r="Z20" s="684"/>
      <c r="AA20" s="684"/>
      <c r="AB20" s="459"/>
      <c r="AC20" s="680"/>
      <c r="AD20" s="681"/>
      <c r="AE20" s="682"/>
      <c r="AF20" s="681"/>
      <c r="AG20" s="439"/>
      <c r="AH20" s="439"/>
      <c r="AI20" s="439"/>
      <c r="AJ20" s="439"/>
      <c r="AK20" s="439"/>
    </row>
    <row r="21" spans="1:40" ht="18.75" customHeight="1" x14ac:dyDescent="0.25">
      <c r="A21" s="399">
        <f t="shared" si="0"/>
        <v>14</v>
      </c>
      <c r="B21" s="540" t="s">
        <v>43</v>
      </c>
      <c r="C21" s="683" t="s">
        <v>44</v>
      </c>
      <c r="D21" s="471">
        <v>1.32</v>
      </c>
      <c r="E21" s="471">
        <v>1.08</v>
      </c>
      <c r="F21" s="471">
        <v>0.84</v>
      </c>
      <c r="G21" s="471">
        <v>-0.22</v>
      </c>
      <c r="H21" s="471">
        <v>-0.56999999999999995</v>
      </c>
      <c r="I21" s="471">
        <v>-0.25</v>
      </c>
      <c r="J21" s="471">
        <v>-0.7</v>
      </c>
      <c r="K21" s="361">
        <v>-0.79</v>
      </c>
      <c r="L21" s="361">
        <v>-0.72</v>
      </c>
      <c r="M21" s="471">
        <v>-0.76</v>
      </c>
      <c r="N21" s="361">
        <v>-0.49</v>
      </c>
      <c r="O21" s="360">
        <v>-0.28000000000000003</v>
      </c>
      <c r="P21" s="360">
        <v>-0.66</v>
      </c>
      <c r="Q21" s="360">
        <v>-0.88</v>
      </c>
      <c r="R21" s="360">
        <v>-0.08</v>
      </c>
      <c r="S21" s="360">
        <v>2.89</v>
      </c>
      <c r="T21" s="360">
        <v>2.79</v>
      </c>
      <c r="U21" s="400"/>
      <c r="V21" s="684"/>
      <c r="W21" s="684"/>
      <c r="X21" s="684"/>
      <c r="Y21" s="684"/>
      <c r="Z21" s="684"/>
      <c r="AA21" s="684"/>
      <c r="AB21" s="459"/>
      <c r="AC21" s="680"/>
      <c r="AD21" s="681"/>
      <c r="AE21" s="682"/>
      <c r="AF21" s="681"/>
      <c r="AG21" s="439"/>
      <c r="AH21" s="439"/>
      <c r="AI21" s="439"/>
      <c r="AJ21" s="439"/>
      <c r="AK21" s="439"/>
    </row>
    <row r="22" spans="1:40" ht="18.75" customHeight="1" x14ac:dyDescent="0.25">
      <c r="A22" s="399">
        <f t="shared" si="0"/>
        <v>15</v>
      </c>
      <c r="B22" s="540" t="s">
        <v>45</v>
      </c>
      <c r="C22" s="683" t="s">
        <v>46</v>
      </c>
      <c r="D22" s="471">
        <v>1.7</v>
      </c>
      <c r="E22" s="471">
        <v>1.5</v>
      </c>
      <c r="F22" s="471">
        <v>1.4</v>
      </c>
      <c r="G22" s="471">
        <v>1.4</v>
      </c>
      <c r="H22" s="471">
        <v>1.2</v>
      </c>
      <c r="I22" s="471">
        <v>1.1000000000000001</v>
      </c>
      <c r="J22" s="471">
        <v>1.2</v>
      </c>
      <c r="K22" s="361">
        <v>1.3</v>
      </c>
      <c r="L22" s="361">
        <v>1.5</v>
      </c>
      <c r="M22" s="471">
        <v>1.3</v>
      </c>
      <c r="N22" s="361">
        <v>1.4</v>
      </c>
      <c r="O22" s="360">
        <v>1.6</v>
      </c>
      <c r="P22" s="360">
        <v>1.6</v>
      </c>
      <c r="Q22" s="360">
        <v>1.4</v>
      </c>
      <c r="R22" s="360">
        <v>1.7</v>
      </c>
      <c r="S22" s="360">
        <v>1.9</v>
      </c>
      <c r="T22" s="360">
        <v>2</v>
      </c>
      <c r="U22" s="400"/>
      <c r="V22" s="684"/>
      <c r="W22" s="684"/>
      <c r="X22" s="684"/>
      <c r="Y22" s="684"/>
      <c r="Z22" s="684"/>
      <c r="AA22" s="684"/>
      <c r="AB22" s="459"/>
      <c r="AC22" s="680"/>
      <c r="AD22" s="681"/>
      <c r="AE22" s="682"/>
      <c r="AF22" s="681"/>
      <c r="AG22" s="439"/>
      <c r="AH22" s="439"/>
      <c r="AI22" s="439"/>
      <c r="AJ22" s="439"/>
      <c r="AK22" s="439"/>
    </row>
    <row r="23" spans="1:40" ht="18.75" customHeight="1" x14ac:dyDescent="0.25">
      <c r="A23" s="399">
        <f t="shared" si="0"/>
        <v>16</v>
      </c>
      <c r="B23" s="540" t="s">
        <v>47</v>
      </c>
      <c r="C23" s="683" t="s">
        <v>131</v>
      </c>
      <c r="D23" s="471">
        <v>1.2</v>
      </c>
      <c r="E23" s="471">
        <v>0.9</v>
      </c>
      <c r="F23" s="471">
        <v>0.9</v>
      </c>
      <c r="G23" s="471">
        <v>0.9</v>
      </c>
      <c r="H23" s="471">
        <v>0.8</v>
      </c>
      <c r="I23" s="471">
        <v>0.8</v>
      </c>
      <c r="J23" s="471">
        <v>0.6</v>
      </c>
      <c r="K23" s="361">
        <v>0.5</v>
      </c>
      <c r="L23" s="361">
        <v>0.7</v>
      </c>
      <c r="M23" s="471">
        <v>1.2</v>
      </c>
      <c r="N23" s="361">
        <v>1.2</v>
      </c>
      <c r="O23" s="361">
        <v>1.2</v>
      </c>
      <c r="P23" s="360">
        <v>1.4</v>
      </c>
      <c r="Q23" s="361">
        <v>1.2</v>
      </c>
      <c r="R23" s="360">
        <v>1.8</v>
      </c>
      <c r="S23" s="360">
        <v>1.8</v>
      </c>
      <c r="T23" s="360">
        <v>1.8</v>
      </c>
      <c r="U23" s="400"/>
      <c r="V23" s="684"/>
      <c r="W23" s="684"/>
      <c r="X23" s="684"/>
      <c r="Y23" s="684"/>
      <c r="Z23" s="684"/>
      <c r="AA23" s="684"/>
      <c r="AB23" s="459"/>
      <c r="AC23" s="680"/>
      <c r="AD23" s="681"/>
      <c r="AE23" s="682"/>
      <c r="AF23" s="681"/>
      <c r="AG23" s="439"/>
      <c r="AH23" s="439"/>
      <c r="AI23" s="439"/>
      <c r="AJ23" s="439"/>
      <c r="AK23" s="439"/>
    </row>
    <row r="24" spans="1:40" ht="18.75" customHeight="1" x14ac:dyDescent="0.25">
      <c r="A24" s="399">
        <f t="shared" si="0"/>
        <v>17</v>
      </c>
      <c r="B24" s="540" t="s">
        <v>48</v>
      </c>
      <c r="C24" s="683" t="s">
        <v>49</v>
      </c>
      <c r="D24" s="471">
        <v>-0.4</v>
      </c>
      <c r="E24" s="471">
        <v>0.01</v>
      </c>
      <c r="F24" s="471">
        <v>-0.5</v>
      </c>
      <c r="G24" s="471">
        <v>-0.1</v>
      </c>
      <c r="H24" s="471">
        <v>-0.5</v>
      </c>
      <c r="I24" s="471">
        <v>-0.6</v>
      </c>
      <c r="J24" s="471">
        <v>-0.2</v>
      </c>
      <c r="K24" s="361">
        <v>-0.4</v>
      </c>
      <c r="L24" s="361">
        <v>0.03</v>
      </c>
      <c r="M24" s="471">
        <v>0.1</v>
      </c>
      <c r="N24" s="361">
        <v>-0.1</v>
      </c>
      <c r="O24" s="360">
        <v>-0.7</v>
      </c>
      <c r="P24" s="360">
        <v>-0.2</v>
      </c>
      <c r="Q24" s="360">
        <v>-0.3</v>
      </c>
      <c r="R24" s="360">
        <v>-0.1</v>
      </c>
      <c r="S24" s="360">
        <v>0.1</v>
      </c>
      <c r="T24" s="360">
        <v>0.1</v>
      </c>
      <c r="U24" s="400"/>
      <c r="V24" s="684"/>
      <c r="W24" s="684"/>
      <c r="X24" s="684"/>
      <c r="Y24" s="684"/>
      <c r="Z24" s="684"/>
      <c r="AA24" s="684"/>
      <c r="AB24" s="459"/>
      <c r="AC24" s="680"/>
      <c r="AD24" s="681"/>
      <c r="AE24" s="682"/>
      <c r="AF24" s="681"/>
      <c r="AG24" s="439"/>
      <c r="AH24" s="439"/>
      <c r="AI24" s="439"/>
      <c r="AJ24" s="439"/>
      <c r="AK24" s="439"/>
    </row>
    <row r="25" spans="1:40" ht="18.75" customHeight="1" x14ac:dyDescent="0.25">
      <c r="A25" s="399">
        <f t="shared" si="0"/>
        <v>18</v>
      </c>
      <c r="B25" s="540" t="s">
        <v>132</v>
      </c>
      <c r="C25" s="683" t="s">
        <v>133</v>
      </c>
      <c r="D25" s="471">
        <v>6</v>
      </c>
      <c r="E25" s="471">
        <v>4.7300000000000004</v>
      </c>
      <c r="F25" s="471">
        <v>3.7</v>
      </c>
      <c r="G25" s="471">
        <v>3.15</v>
      </c>
      <c r="H25" s="471">
        <v>1.71</v>
      </c>
      <c r="I25" s="471">
        <v>1.59</v>
      </c>
      <c r="J25" s="471">
        <v>1.66</v>
      </c>
      <c r="K25" s="361">
        <v>1.79</v>
      </c>
      <c r="L25" s="361">
        <v>2.06</v>
      </c>
      <c r="M25" s="471">
        <v>1.71</v>
      </c>
      <c r="N25" s="361">
        <v>1.28</v>
      </c>
      <c r="O25" s="360">
        <v>1.19</v>
      </c>
      <c r="P25" s="360">
        <v>1.26</v>
      </c>
      <c r="Q25" s="360">
        <v>2.59</v>
      </c>
      <c r="R25" s="360">
        <v>5.58</v>
      </c>
      <c r="S25" s="360">
        <v>5.79</v>
      </c>
      <c r="T25" s="360"/>
      <c r="U25" s="400"/>
      <c r="V25" s="684"/>
      <c r="W25" s="684"/>
      <c r="X25" s="684"/>
      <c r="Y25" s="684"/>
      <c r="Z25" s="684"/>
      <c r="AA25" s="684"/>
      <c r="AB25" s="459"/>
      <c r="AC25" s="680"/>
      <c r="AD25" s="681"/>
      <c r="AE25" s="682"/>
      <c r="AF25" s="681"/>
      <c r="AG25" s="439"/>
      <c r="AH25" s="439"/>
      <c r="AI25" s="439"/>
      <c r="AJ25" s="439"/>
      <c r="AK25" s="439"/>
    </row>
    <row r="26" spans="1:40" ht="18.75" customHeight="1" x14ac:dyDescent="0.25">
      <c r="A26" s="399">
        <f t="shared" si="0"/>
        <v>19</v>
      </c>
      <c r="B26" s="540" t="s">
        <v>134</v>
      </c>
      <c r="C26" s="683" t="s">
        <v>135</v>
      </c>
      <c r="D26" s="471">
        <v>15.5</v>
      </c>
      <c r="E26" s="471">
        <v>12.7</v>
      </c>
      <c r="F26" s="471">
        <v>11.2</v>
      </c>
      <c r="G26" s="471">
        <v>11.1</v>
      </c>
      <c r="H26" s="471">
        <v>8.3000000000000007</v>
      </c>
      <c r="I26" s="471">
        <v>7.2</v>
      </c>
      <c r="J26" s="471">
        <v>5.3</v>
      </c>
      <c r="K26" s="361">
        <v>5</v>
      </c>
      <c r="L26" s="361">
        <v>4.5</v>
      </c>
      <c r="M26" s="471">
        <v>4</v>
      </c>
      <c r="N26" s="361">
        <v>4.8</v>
      </c>
      <c r="O26" s="360">
        <v>5.6</v>
      </c>
      <c r="P26" s="360">
        <v>5.0999999999999996</v>
      </c>
      <c r="Q26" s="360">
        <v>6.2</v>
      </c>
      <c r="R26" s="360">
        <v>9.6999999999999993</v>
      </c>
      <c r="S26" s="360">
        <v>10.199999999999999</v>
      </c>
      <c r="T26" s="360">
        <v>9</v>
      </c>
      <c r="U26" s="745">
        <v>7.4</v>
      </c>
      <c r="V26" s="684"/>
      <c r="W26" s="684"/>
      <c r="X26" s="684"/>
      <c r="Y26" s="684"/>
      <c r="Z26" s="684"/>
      <c r="AA26" s="684"/>
      <c r="AB26" s="459"/>
      <c r="AC26" s="680"/>
      <c r="AD26" s="681"/>
      <c r="AE26" s="682"/>
      <c r="AF26" s="681"/>
      <c r="AG26" s="439"/>
      <c r="AH26" s="439"/>
      <c r="AI26" s="439"/>
      <c r="AJ26" s="439"/>
      <c r="AK26" s="439"/>
    </row>
    <row r="27" spans="1:40" ht="18.75" customHeight="1" x14ac:dyDescent="0.25">
      <c r="A27" s="399">
        <f t="shared" si="0"/>
        <v>20</v>
      </c>
      <c r="B27" s="540" t="s">
        <v>51</v>
      </c>
      <c r="C27" s="683" t="s">
        <v>52</v>
      </c>
      <c r="D27" s="471">
        <v>2.9</v>
      </c>
      <c r="E27" s="471">
        <v>2.1</v>
      </c>
      <c r="F27" s="471">
        <v>1.8</v>
      </c>
      <c r="G27" s="471">
        <v>1.4</v>
      </c>
      <c r="H27" s="471">
        <v>1.3</v>
      </c>
      <c r="I27" s="471">
        <v>1.4</v>
      </c>
      <c r="J27" s="471">
        <v>0.9</v>
      </c>
      <c r="K27" s="361">
        <v>1.5</v>
      </c>
      <c r="L27" s="361">
        <v>1.7</v>
      </c>
      <c r="M27" s="471">
        <v>1.7</v>
      </c>
      <c r="N27" s="361">
        <v>1.5</v>
      </c>
      <c r="O27" s="360">
        <v>1.8</v>
      </c>
      <c r="P27" s="361">
        <v>2</v>
      </c>
      <c r="Q27" s="360">
        <v>2.4</v>
      </c>
      <c r="R27" s="360">
        <v>4.0999999999999996</v>
      </c>
      <c r="S27" s="360">
        <v>7.2</v>
      </c>
      <c r="T27" s="360">
        <v>6.8</v>
      </c>
      <c r="U27" s="400"/>
      <c r="V27" s="684"/>
      <c r="W27" s="684"/>
      <c r="X27" s="684"/>
      <c r="Y27" s="684"/>
      <c r="Z27" s="684"/>
      <c r="AA27" s="684"/>
      <c r="AB27" s="459"/>
      <c r="AC27" s="680"/>
      <c r="AD27" s="681"/>
      <c r="AE27" s="682"/>
      <c r="AF27" s="681"/>
      <c r="AG27" s="439"/>
      <c r="AH27" s="439"/>
      <c r="AI27" s="439"/>
      <c r="AJ27" s="439"/>
      <c r="AK27" s="439"/>
    </row>
    <row r="28" spans="1:40" ht="18.75" customHeight="1" x14ac:dyDescent="0.25">
      <c r="A28" s="408">
        <f t="shared" si="0"/>
        <v>21</v>
      </c>
      <c r="B28" s="546" t="s">
        <v>125</v>
      </c>
      <c r="C28" s="687" t="s">
        <v>126</v>
      </c>
      <c r="D28" s="558">
        <v>3.63</v>
      </c>
      <c r="E28" s="558">
        <v>2.91</v>
      </c>
      <c r="F28" s="558">
        <v>3.13</v>
      </c>
      <c r="G28" s="558">
        <v>3.12</v>
      </c>
      <c r="H28" s="558">
        <v>3.24</v>
      </c>
      <c r="I28" s="558">
        <v>3.57</v>
      </c>
      <c r="J28" s="558">
        <v>3.19</v>
      </c>
      <c r="K28" s="477">
        <v>3.24</v>
      </c>
      <c r="L28" s="477">
        <v>3.38</v>
      </c>
      <c r="M28" s="558">
        <v>3.25</v>
      </c>
      <c r="N28" s="477">
        <v>3.58</v>
      </c>
      <c r="O28" s="367">
        <v>3.48</v>
      </c>
      <c r="P28" s="367">
        <v>2.5299999999999998</v>
      </c>
      <c r="Q28" s="367">
        <v>3.35</v>
      </c>
      <c r="R28" s="367">
        <v>4.6500000000000004</v>
      </c>
      <c r="S28" s="367">
        <v>5.46</v>
      </c>
      <c r="T28" s="367">
        <v>5.6</v>
      </c>
      <c r="U28" s="409"/>
      <c r="V28" s="688"/>
      <c r="W28" s="688"/>
      <c r="X28" s="688"/>
      <c r="Y28" s="688"/>
      <c r="Z28" s="688"/>
      <c r="AA28" s="688"/>
      <c r="AB28" s="477"/>
      <c r="AC28" s="680"/>
      <c r="AD28" s="681"/>
      <c r="AE28" s="682"/>
      <c r="AF28" s="681"/>
      <c r="AG28" s="439"/>
      <c r="AH28" s="439"/>
      <c r="AI28" s="439"/>
      <c r="AJ28" s="439"/>
      <c r="AK28" s="439"/>
    </row>
    <row r="29" spans="1:40" ht="21" hidden="1" customHeight="1" x14ac:dyDescent="0.25">
      <c r="A29" s="416"/>
      <c r="B29" s="689"/>
      <c r="C29" s="690"/>
      <c r="D29" s="555"/>
      <c r="E29" s="555"/>
      <c r="F29" s="555"/>
      <c r="G29" s="555"/>
      <c r="H29" s="555"/>
      <c r="I29" s="555"/>
      <c r="J29" s="555"/>
      <c r="K29" s="555"/>
      <c r="L29" s="555"/>
      <c r="M29" s="555"/>
      <c r="N29" s="555"/>
      <c r="O29" s="555"/>
      <c r="P29" s="555"/>
      <c r="Q29" s="555"/>
      <c r="R29" s="555"/>
      <c r="S29" s="555"/>
      <c r="T29" s="555"/>
      <c r="U29" s="555"/>
      <c r="V29" s="555"/>
      <c r="W29" s="555"/>
      <c r="X29" s="555"/>
      <c r="Y29" s="555"/>
      <c r="Z29" s="555"/>
      <c r="AA29" s="555"/>
      <c r="AB29" s="459"/>
      <c r="AC29" s="680"/>
      <c r="AD29" s="681"/>
      <c r="AE29" s="682"/>
      <c r="AF29" s="681"/>
      <c r="AG29" s="439"/>
      <c r="AH29" s="439"/>
      <c r="AI29" s="439"/>
      <c r="AJ29" s="439"/>
      <c r="AK29" s="439"/>
    </row>
    <row r="30" spans="1:40" ht="21" hidden="1" customHeight="1" x14ac:dyDescent="0.25">
      <c r="A30" s="399"/>
      <c r="B30" s="691"/>
      <c r="C30" s="692"/>
      <c r="D30" s="471"/>
      <c r="E30" s="471"/>
      <c r="F30" s="471"/>
      <c r="G30" s="471"/>
      <c r="H30" s="471"/>
      <c r="I30" s="471"/>
      <c r="J30" s="471"/>
      <c r="K30" s="471"/>
      <c r="L30" s="471"/>
      <c r="M30" s="471"/>
      <c r="N30" s="471"/>
      <c r="O30" s="471"/>
      <c r="P30" s="471"/>
      <c r="Q30" s="471"/>
      <c r="R30" s="471"/>
      <c r="S30" s="471"/>
      <c r="T30" s="471"/>
      <c r="U30" s="471"/>
      <c r="V30" s="471"/>
      <c r="W30" s="471"/>
      <c r="X30" s="471"/>
      <c r="Y30" s="471"/>
      <c r="Z30" s="471"/>
      <c r="AA30" s="471"/>
      <c r="AB30" s="459"/>
      <c r="AC30" s="680"/>
      <c r="AD30" s="681"/>
      <c r="AE30" s="682"/>
      <c r="AF30" s="681"/>
      <c r="AG30" s="439"/>
      <c r="AH30" s="439"/>
      <c r="AI30" s="439"/>
      <c r="AJ30" s="439"/>
      <c r="AK30" s="439"/>
    </row>
    <row r="31" spans="1:40" ht="21" hidden="1" customHeight="1" x14ac:dyDescent="0.25">
      <c r="A31" s="399"/>
      <c r="B31" s="691"/>
      <c r="C31" s="692"/>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59"/>
      <c r="AC31" s="680"/>
      <c r="AD31" s="681"/>
      <c r="AE31" s="682"/>
      <c r="AF31" s="681"/>
      <c r="AG31" s="439"/>
      <c r="AH31" s="439"/>
      <c r="AI31" s="439"/>
      <c r="AJ31" s="439"/>
      <c r="AK31" s="439"/>
    </row>
    <row r="32" spans="1:40" ht="21" hidden="1" customHeight="1" x14ac:dyDescent="0.25">
      <c r="A32" s="399"/>
      <c r="B32" s="691"/>
      <c r="C32" s="692"/>
      <c r="D32" s="471"/>
      <c r="E32" s="471"/>
      <c r="F32" s="471"/>
      <c r="G32" s="471"/>
      <c r="H32" s="471"/>
      <c r="I32" s="471"/>
      <c r="J32" s="471"/>
      <c r="K32" s="471"/>
      <c r="L32" s="471"/>
      <c r="M32" s="471"/>
      <c r="N32" s="471"/>
      <c r="O32" s="471"/>
      <c r="P32" s="471"/>
      <c r="Q32" s="471"/>
      <c r="R32" s="471"/>
      <c r="S32" s="471"/>
      <c r="T32" s="471"/>
      <c r="U32" s="471"/>
      <c r="V32" s="471"/>
      <c r="W32" s="471"/>
      <c r="X32" s="471"/>
      <c r="Y32" s="471"/>
      <c r="Z32" s="471"/>
      <c r="AA32" s="471"/>
      <c r="AB32" s="459"/>
      <c r="AC32" s="680"/>
      <c r="AD32" s="681"/>
      <c r="AE32" s="682"/>
      <c r="AF32" s="681"/>
      <c r="AG32" s="439"/>
      <c r="AH32" s="439"/>
      <c r="AI32" s="439"/>
      <c r="AJ32" s="439"/>
      <c r="AK32" s="439"/>
    </row>
    <row r="33" spans="1:37" ht="21" hidden="1" customHeight="1" x14ac:dyDescent="0.25">
      <c r="A33" s="399"/>
      <c r="B33" s="691"/>
      <c r="C33" s="692"/>
      <c r="D33" s="471"/>
      <c r="E33" s="471"/>
      <c r="F33" s="471"/>
      <c r="G33" s="471"/>
      <c r="H33" s="471"/>
      <c r="I33" s="471"/>
      <c r="J33" s="471"/>
      <c r="K33" s="471"/>
      <c r="L33" s="471"/>
      <c r="M33" s="471"/>
      <c r="N33" s="471"/>
      <c r="O33" s="471"/>
      <c r="P33" s="471"/>
      <c r="Q33" s="471"/>
      <c r="R33" s="471"/>
      <c r="S33" s="471"/>
      <c r="T33" s="471"/>
      <c r="U33" s="471"/>
      <c r="V33" s="471"/>
      <c r="W33" s="471"/>
      <c r="X33" s="471"/>
      <c r="Y33" s="471"/>
      <c r="Z33" s="471"/>
      <c r="AA33" s="471"/>
      <c r="AB33" s="459"/>
      <c r="AC33" s="680"/>
      <c r="AD33" s="681"/>
      <c r="AE33" s="682"/>
      <c r="AF33" s="681"/>
      <c r="AG33" s="439"/>
      <c r="AH33" s="439"/>
      <c r="AI33" s="439"/>
      <c r="AJ33" s="439"/>
      <c r="AK33" s="439"/>
    </row>
    <row r="34" spans="1:37" ht="21" hidden="1" customHeight="1" x14ac:dyDescent="0.25">
      <c r="A34" s="399"/>
      <c r="B34" s="691"/>
      <c r="C34" s="692"/>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59"/>
      <c r="AC34" s="680"/>
      <c r="AD34" s="681"/>
      <c r="AE34" s="682"/>
      <c r="AF34" s="681"/>
      <c r="AG34" s="439"/>
      <c r="AH34" s="439"/>
      <c r="AI34" s="439"/>
      <c r="AJ34" s="439"/>
      <c r="AK34" s="439"/>
    </row>
    <row r="35" spans="1:37" ht="21" hidden="1" customHeight="1" x14ac:dyDescent="0.25">
      <c r="A35" s="399"/>
      <c r="B35" s="691"/>
      <c r="C35" s="692"/>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59"/>
      <c r="AC35" s="680"/>
      <c r="AD35" s="681"/>
      <c r="AE35" s="682"/>
      <c r="AF35" s="681"/>
      <c r="AG35" s="439"/>
      <c r="AH35" s="439"/>
      <c r="AI35" s="439"/>
      <c r="AJ35" s="439"/>
      <c r="AK35" s="439"/>
    </row>
    <row r="36" spans="1:37" ht="21" hidden="1" customHeight="1" x14ac:dyDescent="0.25">
      <c r="A36" s="399"/>
      <c r="B36" s="691"/>
      <c r="C36" s="692"/>
      <c r="D36" s="471"/>
      <c r="E36" s="471"/>
      <c r="F36" s="471"/>
      <c r="G36" s="471"/>
      <c r="H36" s="471"/>
      <c r="I36" s="471"/>
      <c r="J36" s="471"/>
      <c r="K36" s="471"/>
      <c r="L36" s="471"/>
      <c r="M36" s="471"/>
      <c r="N36" s="471"/>
      <c r="O36" s="471"/>
      <c r="P36" s="471"/>
      <c r="Q36" s="471"/>
      <c r="R36" s="471"/>
      <c r="S36" s="471"/>
      <c r="T36" s="471"/>
      <c r="U36" s="471"/>
      <c r="V36" s="471"/>
      <c r="W36" s="471"/>
      <c r="X36" s="471"/>
      <c r="Y36" s="471"/>
      <c r="Z36" s="471"/>
      <c r="AA36" s="471"/>
      <c r="AB36" s="459"/>
      <c r="AC36" s="680"/>
      <c r="AD36" s="681"/>
      <c r="AE36" s="682"/>
      <c r="AF36" s="681"/>
      <c r="AG36" s="439"/>
      <c r="AH36" s="439"/>
      <c r="AI36" s="439"/>
      <c r="AJ36" s="439"/>
      <c r="AK36" s="439"/>
    </row>
    <row r="37" spans="1:37" ht="21" hidden="1" customHeight="1" x14ac:dyDescent="0.25">
      <c r="A37" s="399"/>
      <c r="B37" s="691"/>
      <c r="C37" s="692"/>
      <c r="D37" s="471"/>
      <c r="E37" s="471"/>
      <c r="F37" s="471"/>
      <c r="G37" s="471"/>
      <c r="H37" s="471"/>
      <c r="I37" s="471"/>
      <c r="J37" s="471"/>
      <c r="K37" s="471"/>
      <c r="L37" s="471"/>
      <c r="M37" s="471"/>
      <c r="N37" s="471"/>
      <c r="O37" s="471"/>
      <c r="P37" s="471"/>
      <c r="Q37" s="471"/>
      <c r="R37" s="471"/>
      <c r="S37" s="471"/>
      <c r="T37" s="471"/>
      <c r="U37" s="471"/>
      <c r="V37" s="471"/>
      <c r="W37" s="471"/>
      <c r="X37" s="471"/>
      <c r="Y37" s="471"/>
      <c r="Z37" s="471"/>
      <c r="AA37" s="471"/>
      <c r="AB37" s="459"/>
      <c r="AC37" s="680"/>
      <c r="AD37" s="681"/>
      <c r="AE37" s="682"/>
      <c r="AF37" s="681"/>
      <c r="AG37" s="439"/>
      <c r="AH37" s="439"/>
      <c r="AI37" s="439"/>
      <c r="AJ37" s="439"/>
      <c r="AK37" s="439"/>
    </row>
    <row r="38" spans="1:37" ht="21" hidden="1" customHeight="1" x14ac:dyDescent="0.25">
      <c r="A38" s="399"/>
      <c r="B38" s="691"/>
      <c r="C38" s="692"/>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361"/>
      <c r="AC38" s="680"/>
      <c r="AD38" s="681"/>
      <c r="AE38" s="682"/>
      <c r="AF38" s="681"/>
      <c r="AG38" s="439"/>
      <c r="AH38" s="439"/>
      <c r="AI38" s="439"/>
      <c r="AJ38" s="439"/>
      <c r="AK38" s="439"/>
    </row>
    <row r="39" spans="1:37" ht="21" hidden="1" customHeight="1" x14ac:dyDescent="0.25">
      <c r="A39" s="399"/>
      <c r="B39" s="691"/>
      <c r="C39" s="692"/>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361"/>
      <c r="AC39" s="680"/>
      <c r="AD39" s="681"/>
      <c r="AE39" s="682"/>
      <c r="AF39" s="681"/>
      <c r="AG39" s="439"/>
      <c r="AH39" s="439"/>
      <c r="AI39" s="439"/>
      <c r="AJ39" s="439"/>
      <c r="AK39" s="439"/>
    </row>
    <row r="40" spans="1:37" ht="21" hidden="1" customHeight="1" x14ac:dyDescent="0.25">
      <c r="A40" s="399"/>
      <c r="B40" s="691"/>
      <c r="C40" s="692"/>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361"/>
      <c r="AC40" s="680"/>
      <c r="AD40" s="681"/>
      <c r="AE40" s="682"/>
      <c r="AF40" s="681"/>
      <c r="AG40" s="439"/>
      <c r="AH40" s="439"/>
      <c r="AI40" s="439"/>
      <c r="AJ40" s="439"/>
      <c r="AK40" s="439"/>
    </row>
    <row r="41" spans="1:37" ht="21" hidden="1" customHeight="1" x14ac:dyDescent="0.25">
      <c r="A41" s="399"/>
      <c r="B41" s="691"/>
      <c r="C41" s="692"/>
      <c r="D41" s="471"/>
      <c r="E41" s="471"/>
      <c r="F41" s="471"/>
      <c r="G41" s="471"/>
      <c r="H41" s="471"/>
      <c r="I41" s="471"/>
      <c r="J41" s="471"/>
      <c r="K41" s="471"/>
      <c r="L41" s="471"/>
      <c r="M41" s="471"/>
      <c r="N41" s="471"/>
      <c r="O41" s="471"/>
      <c r="P41" s="471"/>
      <c r="Q41" s="471"/>
      <c r="R41" s="471"/>
      <c r="S41" s="471"/>
      <c r="T41" s="471"/>
      <c r="U41" s="471"/>
      <c r="V41" s="471"/>
      <c r="W41" s="471"/>
      <c r="X41" s="471"/>
      <c r="Y41" s="471"/>
      <c r="Z41" s="471"/>
      <c r="AA41" s="471"/>
      <c r="AB41" s="361"/>
      <c r="AC41" s="680"/>
      <c r="AD41" s="681"/>
      <c r="AE41" s="682"/>
      <c r="AF41" s="681"/>
      <c r="AG41" s="439"/>
      <c r="AH41" s="439"/>
      <c r="AI41" s="439"/>
      <c r="AJ41" s="439"/>
      <c r="AK41" s="439"/>
    </row>
    <row r="42" spans="1:37" ht="21" hidden="1" customHeight="1" x14ac:dyDescent="0.25">
      <c r="A42" s="399"/>
      <c r="B42" s="691"/>
      <c r="C42" s="692"/>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361"/>
      <c r="AC42" s="680"/>
      <c r="AD42" s="681"/>
      <c r="AE42" s="682"/>
      <c r="AF42" s="681"/>
      <c r="AG42" s="439"/>
      <c r="AH42" s="439"/>
      <c r="AI42" s="439"/>
      <c r="AJ42" s="439"/>
      <c r="AK42" s="439"/>
    </row>
    <row r="43" spans="1:37" ht="21" hidden="1" customHeight="1" x14ac:dyDescent="0.25">
      <c r="A43" s="399"/>
      <c r="B43" s="691"/>
      <c r="C43" s="692"/>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361"/>
      <c r="AC43" s="680"/>
      <c r="AD43" s="681"/>
      <c r="AE43" s="682"/>
      <c r="AF43" s="681"/>
      <c r="AG43" s="439"/>
      <c r="AH43" s="439"/>
      <c r="AI43" s="439"/>
      <c r="AJ43" s="439"/>
      <c r="AK43" s="439"/>
    </row>
    <row r="44" spans="1:37" ht="21" hidden="1" customHeight="1" x14ac:dyDescent="0.25">
      <c r="A44" s="399"/>
      <c r="B44" s="691"/>
      <c r="C44" s="692"/>
      <c r="D44" s="471"/>
      <c r="E44" s="471"/>
      <c r="F44" s="471"/>
      <c r="G44" s="471"/>
      <c r="H44" s="471"/>
      <c r="I44" s="471"/>
      <c r="J44" s="471"/>
      <c r="K44" s="471"/>
      <c r="L44" s="471"/>
      <c r="M44" s="471"/>
      <c r="N44" s="471"/>
      <c r="O44" s="471"/>
      <c r="P44" s="471"/>
      <c r="Q44" s="471"/>
      <c r="R44" s="471"/>
      <c r="S44" s="471"/>
      <c r="T44" s="471"/>
      <c r="U44" s="471"/>
      <c r="V44" s="471"/>
      <c r="W44" s="471"/>
      <c r="X44" s="471"/>
      <c r="Y44" s="471"/>
      <c r="Z44" s="471"/>
      <c r="AA44" s="471"/>
      <c r="AB44" s="361"/>
      <c r="AC44" s="680"/>
      <c r="AD44" s="681"/>
      <c r="AE44" s="682"/>
      <c r="AF44" s="681"/>
      <c r="AG44" s="439"/>
      <c r="AH44" s="439"/>
      <c r="AI44" s="439"/>
      <c r="AJ44" s="439"/>
      <c r="AK44" s="439"/>
    </row>
    <row r="45" spans="1:37" ht="21" hidden="1" customHeight="1" x14ac:dyDescent="0.25">
      <c r="A45" s="399"/>
      <c r="B45" s="691"/>
      <c r="C45" s="692"/>
      <c r="D45" s="471"/>
      <c r="E45" s="471"/>
      <c r="F45" s="471"/>
      <c r="G45" s="471"/>
      <c r="H45" s="471"/>
      <c r="I45" s="471"/>
      <c r="J45" s="471"/>
      <c r="K45" s="471"/>
      <c r="L45" s="471"/>
      <c r="M45" s="471"/>
      <c r="N45" s="471"/>
      <c r="O45" s="471"/>
      <c r="P45" s="471"/>
      <c r="Q45" s="471"/>
      <c r="R45" s="471"/>
      <c r="S45" s="471"/>
      <c r="T45" s="471"/>
      <c r="U45" s="471"/>
      <c r="V45" s="471"/>
      <c r="W45" s="471"/>
      <c r="X45" s="471"/>
      <c r="Y45" s="471"/>
      <c r="Z45" s="471"/>
      <c r="AA45" s="471"/>
      <c r="AB45" s="361"/>
      <c r="AC45" s="680"/>
      <c r="AD45" s="681"/>
      <c r="AE45" s="682"/>
      <c r="AF45" s="681"/>
      <c r="AG45" s="439"/>
      <c r="AH45" s="439"/>
      <c r="AI45" s="439"/>
      <c r="AJ45" s="439"/>
      <c r="AK45" s="439"/>
    </row>
    <row r="46" spans="1:37" ht="21" hidden="1" customHeight="1" x14ac:dyDescent="0.25">
      <c r="A46" s="399"/>
      <c r="B46" s="691"/>
      <c r="C46" s="692"/>
      <c r="D46" s="471"/>
      <c r="E46" s="471"/>
      <c r="F46" s="471"/>
      <c r="G46" s="471"/>
      <c r="H46" s="471"/>
      <c r="I46" s="471"/>
      <c r="J46" s="471"/>
      <c r="K46" s="471"/>
      <c r="L46" s="471"/>
      <c r="M46" s="471"/>
      <c r="N46" s="471"/>
      <c r="O46" s="471"/>
      <c r="P46" s="471"/>
      <c r="Q46" s="471"/>
      <c r="R46" s="471"/>
      <c r="S46" s="471"/>
      <c r="T46" s="471"/>
      <c r="U46" s="471"/>
      <c r="V46" s="471"/>
      <c r="W46" s="471"/>
      <c r="X46" s="471"/>
      <c r="Y46" s="471"/>
      <c r="Z46" s="471"/>
      <c r="AA46" s="471"/>
      <c r="AB46" s="361"/>
      <c r="AC46" s="680"/>
      <c r="AD46" s="681"/>
      <c r="AE46" s="682"/>
      <c r="AF46" s="681"/>
      <c r="AG46" s="439"/>
      <c r="AH46" s="439"/>
      <c r="AI46" s="439"/>
      <c r="AJ46" s="439"/>
      <c r="AK46" s="439"/>
    </row>
    <row r="47" spans="1:37" ht="21" hidden="1" customHeight="1" x14ac:dyDescent="0.25">
      <c r="A47" s="399"/>
      <c r="B47" s="691"/>
      <c r="C47" s="692"/>
      <c r="D47" s="471"/>
      <c r="E47" s="471"/>
      <c r="F47" s="471"/>
      <c r="G47" s="471"/>
      <c r="H47" s="471"/>
      <c r="I47" s="471"/>
      <c r="J47" s="471"/>
      <c r="K47" s="471"/>
      <c r="L47" s="471"/>
      <c r="M47" s="471"/>
      <c r="N47" s="471"/>
      <c r="O47" s="471"/>
      <c r="P47" s="471"/>
      <c r="Q47" s="471"/>
      <c r="R47" s="471"/>
      <c r="S47" s="471"/>
      <c r="T47" s="471"/>
      <c r="U47" s="471"/>
      <c r="V47" s="471"/>
      <c r="W47" s="471"/>
      <c r="X47" s="471"/>
      <c r="Y47" s="471"/>
      <c r="Z47" s="471"/>
      <c r="AA47" s="471"/>
      <c r="AB47" s="361"/>
      <c r="AC47" s="680"/>
      <c r="AD47" s="681"/>
      <c r="AE47" s="682"/>
      <c r="AF47" s="681"/>
      <c r="AG47" s="439"/>
      <c r="AH47" s="439"/>
      <c r="AI47" s="439"/>
      <c r="AJ47" s="439"/>
      <c r="AK47" s="439"/>
    </row>
    <row r="48" spans="1:37" ht="21" hidden="1" customHeight="1" x14ac:dyDescent="0.25">
      <c r="A48" s="399"/>
      <c r="B48" s="691"/>
      <c r="C48" s="692"/>
      <c r="D48" s="471"/>
      <c r="E48" s="471"/>
      <c r="F48" s="471"/>
      <c r="G48" s="471"/>
      <c r="H48" s="471"/>
      <c r="I48" s="471"/>
      <c r="J48" s="471"/>
      <c r="K48" s="471"/>
      <c r="L48" s="471"/>
      <c r="M48" s="471"/>
      <c r="N48" s="471"/>
      <c r="O48" s="471"/>
      <c r="P48" s="471"/>
      <c r="Q48" s="471"/>
      <c r="R48" s="471"/>
      <c r="S48" s="471"/>
      <c r="T48" s="471"/>
      <c r="U48" s="471"/>
      <c r="V48" s="471"/>
      <c r="W48" s="471"/>
      <c r="X48" s="471"/>
      <c r="Y48" s="471"/>
      <c r="Z48" s="471"/>
      <c r="AA48" s="471"/>
      <c r="AB48" s="361"/>
      <c r="AC48" s="680"/>
      <c r="AD48" s="681"/>
      <c r="AE48" s="682"/>
      <c r="AF48" s="681"/>
      <c r="AG48" s="439"/>
      <c r="AH48" s="439"/>
      <c r="AI48" s="439"/>
      <c r="AJ48" s="439"/>
      <c r="AK48" s="439"/>
    </row>
    <row r="49" spans="1:37" ht="21" hidden="1" customHeight="1" x14ac:dyDescent="0.25">
      <c r="A49" s="399"/>
      <c r="B49" s="691"/>
      <c r="C49" s="692"/>
      <c r="D49" s="471"/>
      <c r="E49" s="471"/>
      <c r="F49" s="471"/>
      <c r="G49" s="471"/>
      <c r="H49" s="471"/>
      <c r="I49" s="471"/>
      <c r="J49" s="471"/>
      <c r="K49" s="471"/>
      <c r="L49" s="471"/>
      <c r="M49" s="471"/>
      <c r="N49" s="471"/>
      <c r="O49" s="471"/>
      <c r="P49" s="471"/>
      <c r="Q49" s="471"/>
      <c r="R49" s="471"/>
      <c r="S49" s="471"/>
      <c r="T49" s="471"/>
      <c r="U49" s="471"/>
      <c r="V49" s="471"/>
      <c r="W49" s="471"/>
      <c r="X49" s="471"/>
      <c r="Y49" s="471"/>
      <c r="Z49" s="471"/>
      <c r="AA49" s="471"/>
      <c r="AB49" s="361"/>
      <c r="AC49" s="680"/>
      <c r="AD49" s="681"/>
      <c r="AE49" s="682"/>
      <c r="AF49" s="681"/>
      <c r="AG49" s="439"/>
      <c r="AH49" s="439"/>
      <c r="AI49" s="439"/>
      <c r="AJ49" s="439"/>
      <c r="AK49" s="439"/>
    </row>
    <row r="50" spans="1:37" ht="21" hidden="1" customHeight="1" x14ac:dyDescent="0.25">
      <c r="A50" s="399"/>
      <c r="B50" s="691"/>
      <c r="C50" s="692"/>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361"/>
      <c r="AC50" s="680"/>
      <c r="AD50" s="681"/>
      <c r="AE50" s="682"/>
      <c r="AF50" s="681"/>
      <c r="AG50" s="439"/>
      <c r="AH50" s="439"/>
      <c r="AI50" s="439"/>
      <c r="AJ50" s="439"/>
      <c r="AK50" s="439"/>
    </row>
    <row r="51" spans="1:37" ht="21" hidden="1" customHeight="1" x14ac:dyDescent="0.25">
      <c r="A51" s="399"/>
      <c r="B51" s="433"/>
      <c r="C51" s="693"/>
      <c r="D51" s="694"/>
      <c r="E51" s="694"/>
      <c r="F51" s="694"/>
      <c r="G51" s="694"/>
      <c r="H51" s="694"/>
      <c r="I51" s="694"/>
      <c r="J51" s="694"/>
      <c r="K51" s="694"/>
      <c r="L51" s="694"/>
      <c r="M51" s="694"/>
      <c r="N51" s="694"/>
      <c r="O51" s="694"/>
      <c r="P51" s="694"/>
      <c r="Q51" s="694"/>
      <c r="R51" s="694"/>
      <c r="S51" s="694"/>
      <c r="T51" s="694"/>
      <c r="U51" s="694"/>
      <c r="V51" s="694"/>
      <c r="W51" s="694"/>
      <c r="X51" s="694"/>
      <c r="Y51" s="694"/>
      <c r="Z51" s="694"/>
      <c r="AA51" s="694"/>
      <c r="AB51" s="361"/>
      <c r="AC51" s="680"/>
      <c r="AD51" s="681"/>
      <c r="AE51" s="682"/>
      <c r="AF51" s="681"/>
      <c r="AG51" s="439"/>
      <c r="AH51" s="439"/>
      <c r="AI51" s="439"/>
      <c r="AJ51" s="439"/>
      <c r="AK51" s="439"/>
    </row>
    <row r="52" spans="1:37" ht="21" hidden="1" customHeight="1" x14ac:dyDescent="0.25">
      <c r="A52" s="399"/>
      <c r="B52" s="433"/>
      <c r="C52" s="693"/>
      <c r="D52" s="694"/>
      <c r="E52" s="694"/>
      <c r="F52" s="694"/>
      <c r="G52" s="694"/>
      <c r="H52" s="694"/>
      <c r="I52" s="694"/>
      <c r="J52" s="694"/>
      <c r="K52" s="694"/>
      <c r="L52" s="694"/>
      <c r="M52" s="694"/>
      <c r="N52" s="694"/>
      <c r="O52" s="694"/>
      <c r="P52" s="694"/>
      <c r="Q52" s="694"/>
      <c r="R52" s="694"/>
      <c r="S52" s="694"/>
      <c r="T52" s="694"/>
      <c r="U52" s="694"/>
      <c r="V52" s="694"/>
      <c r="W52" s="694"/>
      <c r="X52" s="694"/>
      <c r="Y52" s="694"/>
      <c r="Z52" s="694"/>
      <c r="AA52" s="694"/>
      <c r="AB52" s="361"/>
      <c r="AC52" s="680"/>
      <c r="AD52" s="681"/>
      <c r="AE52" s="682"/>
      <c r="AF52" s="681"/>
      <c r="AG52" s="439"/>
      <c r="AH52" s="439"/>
      <c r="AI52" s="439"/>
      <c r="AJ52" s="439"/>
      <c r="AK52" s="439"/>
    </row>
    <row r="53" spans="1:37" ht="21" hidden="1" customHeight="1" x14ac:dyDescent="0.25">
      <c r="A53" s="399"/>
      <c r="B53" s="433"/>
      <c r="C53" s="693"/>
      <c r="D53" s="694"/>
      <c r="E53" s="694"/>
      <c r="F53" s="694"/>
      <c r="G53" s="694"/>
      <c r="H53" s="694"/>
      <c r="I53" s="694"/>
      <c r="J53" s="694"/>
      <c r="K53" s="694"/>
      <c r="L53" s="694"/>
      <c r="M53" s="694"/>
      <c r="N53" s="694"/>
      <c r="O53" s="694"/>
      <c r="P53" s="694"/>
      <c r="Q53" s="694"/>
      <c r="R53" s="694"/>
      <c r="S53" s="694"/>
      <c r="T53" s="694"/>
      <c r="U53" s="694"/>
      <c r="V53" s="694"/>
      <c r="W53" s="694"/>
      <c r="X53" s="694"/>
      <c r="Y53" s="694"/>
      <c r="Z53" s="694"/>
      <c r="AA53" s="694"/>
      <c r="AB53" s="361"/>
      <c r="AC53" s="680"/>
      <c r="AD53" s="681"/>
      <c r="AE53" s="682"/>
      <c r="AF53" s="681"/>
      <c r="AG53" s="439"/>
      <c r="AH53" s="439"/>
      <c r="AI53" s="439"/>
      <c r="AJ53" s="439"/>
      <c r="AK53" s="439"/>
    </row>
    <row r="54" spans="1:37" ht="21" hidden="1" customHeight="1" x14ac:dyDescent="0.25">
      <c r="A54" s="399"/>
      <c r="B54" s="433"/>
      <c r="C54" s="693"/>
      <c r="D54" s="694"/>
      <c r="E54" s="694"/>
      <c r="F54" s="694"/>
      <c r="G54" s="471"/>
      <c r="H54" s="471"/>
      <c r="I54" s="471"/>
      <c r="J54" s="694"/>
      <c r="K54" s="694"/>
      <c r="L54" s="694"/>
      <c r="M54" s="694"/>
      <c r="N54" s="694"/>
      <c r="O54" s="694"/>
      <c r="P54" s="694"/>
      <c r="Q54" s="694"/>
      <c r="R54" s="694"/>
      <c r="S54" s="694"/>
      <c r="T54" s="694"/>
      <c r="U54" s="694"/>
      <c r="V54" s="694"/>
      <c r="W54" s="694"/>
      <c r="X54" s="694"/>
      <c r="Y54" s="694"/>
      <c r="Z54" s="694"/>
      <c r="AA54" s="694"/>
      <c r="AB54" s="361"/>
      <c r="AC54" s="680"/>
      <c r="AD54" s="681"/>
      <c r="AE54" s="682"/>
      <c r="AF54" s="681"/>
      <c r="AG54" s="439"/>
      <c r="AH54" s="439"/>
      <c r="AI54" s="439"/>
      <c r="AJ54" s="439"/>
      <c r="AK54" s="439"/>
    </row>
    <row r="55" spans="1:37" ht="21" hidden="1" customHeight="1" x14ac:dyDescent="0.25">
      <c r="A55" s="399"/>
      <c r="B55" s="433"/>
      <c r="C55" s="693"/>
      <c r="D55" s="694"/>
      <c r="E55" s="694"/>
      <c r="F55" s="694"/>
      <c r="G55" s="694"/>
      <c r="H55" s="694"/>
      <c r="I55" s="694"/>
      <c r="J55" s="694"/>
      <c r="K55" s="694"/>
      <c r="L55" s="694"/>
      <c r="M55" s="694"/>
      <c r="N55" s="694"/>
      <c r="O55" s="694"/>
      <c r="P55" s="694"/>
      <c r="Q55" s="694"/>
      <c r="R55" s="694"/>
      <c r="S55" s="694"/>
      <c r="T55" s="694"/>
      <c r="U55" s="694"/>
      <c r="V55" s="694"/>
      <c r="W55" s="694"/>
      <c r="X55" s="694"/>
      <c r="Y55" s="694"/>
      <c r="Z55" s="694"/>
      <c r="AA55" s="694"/>
      <c r="AB55" s="361"/>
      <c r="AC55" s="680"/>
      <c r="AD55" s="681"/>
      <c r="AE55" s="682"/>
      <c r="AF55" s="681"/>
      <c r="AG55" s="439"/>
      <c r="AH55" s="439"/>
      <c r="AI55" s="439"/>
      <c r="AJ55" s="439"/>
      <c r="AK55" s="439"/>
    </row>
    <row r="56" spans="1:37" ht="21" hidden="1" customHeight="1" x14ac:dyDescent="0.25">
      <c r="A56" s="399"/>
      <c r="B56" s="433"/>
      <c r="C56" s="693"/>
      <c r="D56" s="694"/>
      <c r="E56" s="694"/>
      <c r="F56" s="694"/>
      <c r="G56" s="694"/>
      <c r="H56" s="694"/>
      <c r="I56" s="694"/>
      <c r="J56" s="694"/>
      <c r="K56" s="694"/>
      <c r="L56" s="694"/>
      <c r="M56" s="694"/>
      <c r="N56" s="694"/>
      <c r="O56" s="694"/>
      <c r="P56" s="694"/>
      <c r="Q56" s="694"/>
      <c r="R56" s="694"/>
      <c r="S56" s="694"/>
      <c r="T56" s="694"/>
      <c r="U56" s="694"/>
      <c r="V56" s="694"/>
      <c r="W56" s="694"/>
      <c r="X56" s="694"/>
      <c r="Y56" s="694"/>
      <c r="Z56" s="694"/>
      <c r="AA56" s="694"/>
      <c r="AB56" s="361"/>
      <c r="AC56" s="680"/>
      <c r="AD56" s="681"/>
      <c r="AE56" s="682"/>
      <c r="AF56" s="681"/>
      <c r="AG56" s="439"/>
      <c r="AH56" s="439"/>
      <c r="AI56" s="439"/>
      <c r="AJ56" s="439"/>
      <c r="AK56" s="439"/>
    </row>
    <row r="57" spans="1:37" ht="9.75" hidden="1" customHeight="1" x14ac:dyDescent="0.25">
      <c r="A57" s="488"/>
      <c r="C57" s="420"/>
      <c r="D57" s="485"/>
      <c r="E57" s="485"/>
      <c r="F57" s="485"/>
      <c r="G57" s="485"/>
      <c r="H57" s="485"/>
      <c r="I57" s="485"/>
      <c r="J57" s="485"/>
      <c r="K57" s="485"/>
      <c r="L57" s="485"/>
      <c r="M57" s="485"/>
      <c r="N57" s="485"/>
      <c r="O57" s="485"/>
      <c r="P57" s="424"/>
      <c r="Q57" s="424"/>
      <c r="R57" s="424"/>
      <c r="S57" s="424"/>
      <c r="T57" s="424"/>
      <c r="U57" s="424"/>
      <c r="V57" s="424"/>
      <c r="W57" s="424"/>
      <c r="X57" s="424"/>
      <c r="Y57" s="424"/>
      <c r="Z57" s="424"/>
      <c r="AA57" s="424"/>
      <c r="AB57" s="695"/>
      <c r="AC57" s="696"/>
      <c r="AD57" s="681"/>
      <c r="AE57" s="682"/>
      <c r="AF57" s="681"/>
      <c r="AG57" s="439"/>
      <c r="AH57" s="439"/>
      <c r="AI57" s="439"/>
      <c r="AJ57" s="439"/>
      <c r="AK57" s="439"/>
    </row>
    <row r="58" spans="1:37" ht="7.5" customHeight="1" x14ac:dyDescent="0.25"/>
    <row r="59" spans="1:37" ht="15" customHeight="1" x14ac:dyDescent="0.25">
      <c r="C59" s="370" t="s">
        <v>136</v>
      </c>
    </row>
    <row r="60" spans="1:37" s="697" customFormat="1" ht="18.75" customHeight="1" x14ac:dyDescent="0.25">
      <c r="C60" s="423" t="s">
        <v>228</v>
      </c>
    </row>
    <row r="61" spans="1:37" ht="17.25" customHeight="1" x14ac:dyDescent="0.25">
      <c r="A61" s="419"/>
      <c r="B61" s="419"/>
      <c r="C61" s="419"/>
      <c r="D61" s="419"/>
      <c r="E61" s="419"/>
      <c r="F61" s="419"/>
      <c r="G61" s="419"/>
      <c r="H61" s="419"/>
      <c r="I61" s="419"/>
      <c r="J61" s="419"/>
      <c r="K61" s="419"/>
      <c r="L61" s="419"/>
      <c r="M61" s="419"/>
      <c r="N61" s="419"/>
      <c r="O61" s="419"/>
      <c r="P61" s="419"/>
      <c r="Q61" s="419"/>
      <c r="R61" s="419"/>
      <c r="S61" s="419"/>
      <c r="T61" s="419"/>
      <c r="U61" s="419"/>
      <c r="V61" s="419"/>
      <c r="W61" s="419"/>
      <c r="X61" s="419"/>
      <c r="Y61" s="419"/>
      <c r="Z61" s="419"/>
      <c r="AA61" s="419"/>
      <c r="AB61" s="419"/>
    </row>
    <row r="62" spans="1:37" ht="21.75" customHeight="1" x14ac:dyDescent="0.25">
      <c r="A62" s="423"/>
      <c r="B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419"/>
      <c r="AB62" s="419"/>
    </row>
    <row r="63" spans="1:37" x14ac:dyDescent="0.25">
      <c r="A63" s="419"/>
      <c r="B63" s="419"/>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419"/>
      <c r="AB63" s="419"/>
    </row>
    <row r="64" spans="1:37" x14ac:dyDescent="0.25">
      <c r="B64" s="419"/>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419"/>
      <c r="AB64" s="419"/>
    </row>
    <row r="65" spans="1:28" x14ac:dyDescent="0.25">
      <c r="A65" s="365"/>
    </row>
    <row r="66" spans="1:28" x14ac:dyDescent="0.25">
      <c r="A66" s="787"/>
      <c r="B66" s="787"/>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row>
    <row r="67" spans="1:28" x14ac:dyDescent="0.25">
      <c r="A67" s="787"/>
      <c r="B67" s="787"/>
      <c r="C67" s="423"/>
      <c r="D67" s="423"/>
      <c r="E67" s="423"/>
      <c r="F67" s="423"/>
      <c r="G67" s="423"/>
      <c r="H67" s="423"/>
      <c r="I67" s="423"/>
      <c r="J67" s="423"/>
      <c r="K67" s="423"/>
      <c r="L67" s="423"/>
      <c r="M67" s="423"/>
      <c r="N67" s="423"/>
      <c r="O67" s="423"/>
      <c r="P67" s="423"/>
      <c r="Q67" s="423"/>
      <c r="R67" s="423"/>
      <c r="S67" s="423"/>
      <c r="T67" s="423"/>
      <c r="U67" s="423"/>
      <c r="V67" s="423"/>
      <c r="W67" s="423"/>
      <c r="X67" s="423"/>
      <c r="Y67" s="423"/>
      <c r="Z67" s="423"/>
      <c r="AA67" s="423"/>
      <c r="AB67" s="423"/>
    </row>
  </sheetData>
  <mergeCells count="11">
    <mergeCell ref="A66:B66"/>
    <mergeCell ref="A67:B67"/>
    <mergeCell ref="A1:AB1"/>
    <mergeCell ref="A4:A6"/>
    <mergeCell ref="B4:B6"/>
    <mergeCell ref="C4:C6"/>
    <mergeCell ref="D4:O4"/>
    <mergeCell ref="P4:U4"/>
    <mergeCell ref="AB4:AB6"/>
    <mergeCell ref="D5:O5"/>
    <mergeCell ref="P5:U5"/>
  </mergeCells>
  <printOptions horizontalCentered="1"/>
  <pageMargins left="0" right="0" top="0.25" bottom="0"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3"/>
  <sheetViews>
    <sheetView zoomScaleNormal="100" workbookViewId="0">
      <pane xSplit="4" ySplit="7" topLeftCell="E17" activePane="bottomRight" state="frozen"/>
      <selection activeCell="Q5" sqref="Q5"/>
      <selection pane="topRight" activeCell="Q5" sqref="Q5"/>
      <selection pane="bottomLeft" activeCell="Q5" sqref="Q5"/>
      <selection pane="bottomRight" activeCell="Q5" sqref="Q5"/>
    </sheetView>
  </sheetViews>
  <sheetFormatPr defaultColWidth="9.28515625" defaultRowHeight="16.5" x14ac:dyDescent="0.25"/>
  <cols>
    <col min="1" max="1" width="5" style="618" customWidth="1"/>
    <col min="2" max="2" width="8.85546875" style="586" hidden="1" customWidth="1"/>
    <col min="3" max="3" width="13.28515625" style="586" customWidth="1"/>
    <col min="4" max="4" width="15.85546875" style="586" customWidth="1"/>
    <col min="5" max="5" width="9.5703125" style="586" customWidth="1"/>
    <col min="6" max="6" width="8.85546875" style="586" hidden="1" customWidth="1"/>
    <col min="7" max="7" width="9.85546875" style="586" customWidth="1"/>
    <col min="8" max="9" width="8.85546875" style="586" hidden="1" customWidth="1"/>
    <col min="10" max="10" width="9.140625" style="586" customWidth="1"/>
    <col min="11" max="11" width="8.7109375" style="586" hidden="1" customWidth="1"/>
    <col min="12" max="12" width="8.85546875" style="586" hidden="1" customWidth="1"/>
    <col min="13" max="13" width="9" style="586" customWidth="1"/>
    <col min="14" max="15" width="9" style="586" hidden="1" customWidth="1"/>
    <col min="16" max="16" width="9" style="586" customWidth="1"/>
    <col min="17" max="18" width="10" style="586" customWidth="1"/>
    <col min="19" max="19" width="9.7109375" style="586" customWidth="1"/>
    <col min="20" max="20" width="9.42578125" style="586" customWidth="1"/>
    <col min="21" max="21" width="9.5703125" style="586" customWidth="1"/>
    <col min="22" max="22" width="10" style="586" customWidth="1"/>
    <col min="23" max="23" width="8.7109375" style="586" hidden="1" customWidth="1"/>
    <col min="24" max="24" width="8.85546875" style="586" hidden="1" customWidth="1"/>
    <col min="25" max="25" width="8.7109375" style="586" hidden="1" customWidth="1"/>
    <col min="26" max="27" width="7.42578125" style="586" hidden="1" customWidth="1"/>
    <col min="28" max="28" width="7.7109375" style="586" hidden="1" customWidth="1"/>
    <col min="29" max="29" width="2" style="586" hidden="1" customWidth="1"/>
    <col min="30" max="30" width="9.28515625" style="586" hidden="1" customWidth="1"/>
    <col min="31" max="33" width="9.28515625" style="495"/>
    <col min="34" max="35" width="9.28515625" style="586" customWidth="1"/>
    <col min="36" max="36" width="19" style="586" customWidth="1"/>
    <col min="37" max="37" width="11" style="586" customWidth="1"/>
    <col min="38" max="38" width="9.28515625" style="586" customWidth="1"/>
    <col min="39" max="40" width="10" style="586" customWidth="1"/>
    <col min="41" max="43" width="9.28515625" style="586" customWidth="1"/>
    <col min="44" max="16384" width="9.28515625" style="586"/>
  </cols>
  <sheetData>
    <row r="1" spans="1:29" ht="24.75" customHeight="1" x14ac:dyDescent="0.25">
      <c r="A1" s="582" t="s">
        <v>69</v>
      </c>
      <c r="B1" s="582"/>
      <c r="C1" s="582"/>
      <c r="D1" s="582"/>
      <c r="E1" s="582"/>
      <c r="F1" s="582"/>
      <c r="G1" s="582"/>
      <c r="H1" s="582"/>
      <c r="I1" s="582"/>
      <c r="J1" s="582"/>
      <c r="K1" s="582"/>
      <c r="L1" s="582"/>
      <c r="M1" s="582"/>
      <c r="N1" s="582"/>
      <c r="O1" s="582"/>
      <c r="P1" s="582"/>
      <c r="Q1" s="582"/>
      <c r="R1" s="582"/>
    </row>
    <row r="2" spans="1:29" ht="6.75" customHeight="1" x14ac:dyDescent="0.25">
      <c r="A2" s="617"/>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row>
    <row r="3" spans="1:29" ht="18.75" customHeight="1" x14ac:dyDescent="0.25">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20"/>
    </row>
    <row r="4" spans="1:29" ht="20.25" customHeight="1" x14ac:dyDescent="0.25">
      <c r="A4" s="804" t="s">
        <v>1</v>
      </c>
      <c r="B4" s="804" t="s">
        <v>70</v>
      </c>
      <c r="C4" s="804" t="s">
        <v>3</v>
      </c>
      <c r="D4" s="804" t="s">
        <v>71</v>
      </c>
      <c r="E4" s="800" t="s">
        <v>4</v>
      </c>
      <c r="F4" s="801"/>
      <c r="G4" s="801"/>
      <c r="H4" s="801"/>
      <c r="I4" s="801"/>
      <c r="J4" s="801"/>
      <c r="K4" s="801"/>
      <c r="L4" s="801"/>
      <c r="M4" s="801"/>
      <c r="N4" s="801"/>
      <c r="O4" s="801"/>
      <c r="P4" s="802"/>
      <c r="Q4" s="793" t="s">
        <v>5</v>
      </c>
      <c r="R4" s="794"/>
      <c r="S4" s="794"/>
      <c r="T4" s="794"/>
      <c r="U4" s="794"/>
      <c r="V4" s="795"/>
      <c r="W4" s="595"/>
      <c r="X4" s="595"/>
      <c r="Y4" s="595"/>
      <c r="Z4" s="595"/>
      <c r="AA4" s="595"/>
      <c r="AB4" s="596"/>
      <c r="AC4" s="797" t="s">
        <v>6</v>
      </c>
    </row>
    <row r="5" spans="1:29" ht="18.75" customHeight="1" x14ac:dyDescent="0.25">
      <c r="A5" s="805"/>
      <c r="B5" s="805"/>
      <c r="C5" s="805"/>
      <c r="D5" s="805"/>
      <c r="E5" s="800" t="s">
        <v>72</v>
      </c>
      <c r="F5" s="801"/>
      <c r="G5" s="801"/>
      <c r="H5" s="801"/>
      <c r="I5" s="801"/>
      <c r="J5" s="801"/>
      <c r="K5" s="801"/>
      <c r="L5" s="801"/>
      <c r="M5" s="801"/>
      <c r="N5" s="801"/>
      <c r="O5" s="801"/>
      <c r="P5" s="802"/>
      <c r="Q5" s="793" t="s">
        <v>72</v>
      </c>
      <c r="R5" s="794"/>
      <c r="S5" s="794"/>
      <c r="T5" s="794"/>
      <c r="U5" s="794"/>
      <c r="V5" s="795"/>
      <c r="W5" s="595"/>
      <c r="X5" s="595"/>
      <c r="Y5" s="595"/>
      <c r="Z5" s="595"/>
      <c r="AA5" s="595"/>
      <c r="AB5" s="596"/>
      <c r="AC5" s="798"/>
    </row>
    <row r="6" spans="1:29" s="583" customFormat="1" ht="15.75" customHeight="1" x14ac:dyDescent="0.25">
      <c r="A6" s="806"/>
      <c r="B6" s="806"/>
      <c r="C6" s="806"/>
      <c r="D6" s="806"/>
      <c r="E6" s="590">
        <v>1</v>
      </c>
      <c r="F6" s="590">
        <v>2</v>
      </c>
      <c r="G6" s="590">
        <v>3</v>
      </c>
      <c r="H6" s="590">
        <v>4</v>
      </c>
      <c r="I6" s="621">
        <v>5</v>
      </c>
      <c r="J6" s="621">
        <v>6</v>
      </c>
      <c r="K6" s="590">
        <v>7</v>
      </c>
      <c r="L6" s="621">
        <v>8</v>
      </c>
      <c r="M6" s="592">
        <v>9</v>
      </c>
      <c r="N6" s="590">
        <v>10</v>
      </c>
      <c r="O6" s="621">
        <v>11</v>
      </c>
      <c r="P6" s="621">
        <v>12</v>
      </c>
      <c r="Q6" s="590">
        <v>1</v>
      </c>
      <c r="R6" s="621">
        <v>2</v>
      </c>
      <c r="S6" s="592">
        <v>3</v>
      </c>
      <c r="T6" s="591">
        <v>4</v>
      </c>
      <c r="U6" s="621">
        <v>5</v>
      </c>
      <c r="V6" s="621">
        <v>6</v>
      </c>
      <c r="W6" s="590">
        <v>7</v>
      </c>
      <c r="X6" s="621">
        <v>8</v>
      </c>
      <c r="Y6" s="592">
        <v>9</v>
      </c>
      <c r="Z6" s="590">
        <v>10</v>
      </c>
      <c r="AA6" s="621">
        <v>11</v>
      </c>
      <c r="AB6" s="621">
        <v>12</v>
      </c>
      <c r="AC6" s="799"/>
    </row>
    <row r="7" spans="1:29" s="622" customFormat="1" ht="21" customHeight="1" x14ac:dyDescent="0.25">
      <c r="A7" s="599" t="s">
        <v>15</v>
      </c>
      <c r="B7" s="599" t="s">
        <v>16</v>
      </c>
      <c r="C7" s="599" t="s">
        <v>73</v>
      </c>
      <c r="D7" s="599" t="s">
        <v>74</v>
      </c>
      <c r="E7" s="384" t="s">
        <v>146</v>
      </c>
      <c r="F7" s="599">
        <v>7</v>
      </c>
      <c r="G7" s="384" t="s">
        <v>147</v>
      </c>
      <c r="H7" s="599">
        <v>9</v>
      </c>
      <c r="I7" s="599">
        <v>10</v>
      </c>
      <c r="J7" s="384" t="s">
        <v>148</v>
      </c>
      <c r="K7" s="599">
        <v>12</v>
      </c>
      <c r="L7" s="599">
        <v>13</v>
      </c>
      <c r="M7" s="384" t="s">
        <v>150</v>
      </c>
      <c r="N7" s="599">
        <v>15</v>
      </c>
      <c r="O7" s="599">
        <v>16</v>
      </c>
      <c r="P7" s="384" t="s">
        <v>149</v>
      </c>
      <c r="Q7" s="384" t="s">
        <v>151</v>
      </c>
      <c r="R7" s="384" t="s">
        <v>152</v>
      </c>
      <c r="S7" s="384" t="s">
        <v>153</v>
      </c>
      <c r="T7" s="384" t="s">
        <v>154</v>
      </c>
      <c r="U7" s="662" t="s">
        <v>155</v>
      </c>
      <c r="V7" s="384" t="s">
        <v>156</v>
      </c>
      <c r="W7" s="660">
        <v>12</v>
      </c>
      <c r="X7" s="660">
        <v>13</v>
      </c>
      <c r="Y7" s="661">
        <v>14</v>
      </c>
      <c r="Z7" s="660">
        <v>15</v>
      </c>
      <c r="AA7" s="660">
        <v>16</v>
      </c>
      <c r="AB7" s="660">
        <v>17</v>
      </c>
      <c r="AC7" s="660">
        <v>18</v>
      </c>
    </row>
    <row r="8" spans="1:29" ht="21" customHeight="1" x14ac:dyDescent="0.25">
      <c r="A8" s="504">
        <v>1</v>
      </c>
      <c r="B8" s="504" t="s">
        <v>17</v>
      </c>
      <c r="C8" s="623" t="s">
        <v>75</v>
      </c>
      <c r="D8" s="624" t="s">
        <v>76</v>
      </c>
      <c r="E8" s="368">
        <v>74210</v>
      </c>
      <c r="F8" s="368">
        <v>70036</v>
      </c>
      <c r="G8" s="368">
        <v>67758</v>
      </c>
      <c r="H8" s="626">
        <v>60120</v>
      </c>
      <c r="I8" s="368">
        <v>61196</v>
      </c>
      <c r="J8" s="368">
        <v>61304</v>
      </c>
      <c r="K8" s="368">
        <v>62455</v>
      </c>
      <c r="L8" s="626">
        <v>60404</v>
      </c>
      <c r="M8" s="643">
        <v>64231</v>
      </c>
      <c r="N8" s="368">
        <v>65780</v>
      </c>
      <c r="O8" s="626">
        <v>63950</v>
      </c>
      <c r="P8" s="368">
        <v>65550</v>
      </c>
      <c r="Q8" s="368">
        <v>62320</v>
      </c>
      <c r="R8" s="368">
        <v>67100</v>
      </c>
      <c r="S8" s="643">
        <v>73980</v>
      </c>
      <c r="T8" s="626">
        <v>75160</v>
      </c>
      <c r="U8" s="368"/>
      <c r="V8" s="368"/>
      <c r="W8" s="366"/>
      <c r="X8" s="631"/>
      <c r="Y8" s="649"/>
      <c r="Z8" s="366"/>
      <c r="AA8" s="631"/>
      <c r="AB8" s="366"/>
      <c r="AC8" s="632"/>
    </row>
    <row r="9" spans="1:29" ht="21" customHeight="1" x14ac:dyDescent="0.25">
      <c r="A9" s="518">
        <v>2</v>
      </c>
      <c r="B9" s="518" t="s">
        <v>19</v>
      </c>
      <c r="C9" s="628" t="s">
        <v>77</v>
      </c>
      <c r="D9" s="629" t="s">
        <v>78</v>
      </c>
      <c r="E9" s="366">
        <v>271000</v>
      </c>
      <c r="F9" s="366">
        <v>278000</v>
      </c>
      <c r="G9" s="366">
        <v>281000</v>
      </c>
      <c r="H9" s="631">
        <f>291*1000</f>
        <v>291000</v>
      </c>
      <c r="I9" s="366">
        <f>279*1000</f>
        <v>279000</v>
      </c>
      <c r="J9" s="366">
        <f>280*1000</f>
        <v>280000</v>
      </c>
      <c r="K9" s="366">
        <f>281*1000</f>
        <v>281000</v>
      </c>
      <c r="L9" s="631">
        <f>281*1000</f>
        <v>281000</v>
      </c>
      <c r="M9" s="649">
        <f>289*1000</f>
        <v>289000</v>
      </c>
      <c r="N9" s="366">
        <f>303*1000</f>
        <v>303000</v>
      </c>
      <c r="O9" s="631">
        <f>292*1000</f>
        <v>292000</v>
      </c>
      <c r="P9" s="366">
        <f>286*1000</f>
        <v>286000</v>
      </c>
      <c r="Q9" s="366">
        <f>302*1000</f>
        <v>302000</v>
      </c>
      <c r="R9" s="366">
        <v>311803</v>
      </c>
      <c r="S9" s="649">
        <f>319*1000</f>
        <v>319000</v>
      </c>
      <c r="T9" s="631">
        <f>327*1000</f>
        <v>327000</v>
      </c>
      <c r="U9" s="366"/>
      <c r="V9" s="366"/>
      <c r="W9" s="366"/>
      <c r="X9" s="631"/>
      <c r="Y9" s="649"/>
      <c r="Z9" s="366"/>
      <c r="AA9" s="631"/>
      <c r="AB9" s="366"/>
      <c r="AC9" s="632"/>
    </row>
    <row r="10" spans="1:29" ht="21" customHeight="1" x14ac:dyDescent="0.25">
      <c r="A10" s="518">
        <v>3</v>
      </c>
      <c r="B10" s="518" t="s">
        <v>21</v>
      </c>
      <c r="C10" s="628" t="s">
        <v>79</v>
      </c>
      <c r="D10" s="629" t="s">
        <v>80</v>
      </c>
      <c r="E10" s="366">
        <v>76090</v>
      </c>
      <c r="F10" s="366">
        <v>75570</v>
      </c>
      <c r="G10" s="366">
        <v>75997</v>
      </c>
      <c r="H10" s="631">
        <v>73460</v>
      </c>
      <c r="I10" s="366">
        <v>76772</v>
      </c>
      <c r="J10" s="366">
        <v>74762</v>
      </c>
      <c r="K10" s="366">
        <v>78375</v>
      </c>
      <c r="L10" s="631">
        <v>77937</v>
      </c>
      <c r="M10" s="649">
        <v>77210</v>
      </c>
      <c r="N10" s="366">
        <v>76741</v>
      </c>
      <c r="O10" s="631">
        <v>77748</v>
      </c>
      <c r="P10" s="366">
        <v>76962</v>
      </c>
      <c r="Q10" s="366">
        <v>82508</v>
      </c>
      <c r="R10" s="366">
        <v>79000</v>
      </c>
      <c r="S10" s="366">
        <v>79126</v>
      </c>
      <c r="T10" s="631">
        <v>79973</v>
      </c>
      <c r="U10" s="366"/>
      <c r="V10" s="366"/>
      <c r="W10" s="366"/>
      <c r="X10" s="631"/>
      <c r="Y10" s="649"/>
      <c r="Z10" s="366"/>
      <c r="AA10" s="631"/>
      <c r="AB10" s="366"/>
      <c r="AC10" s="632"/>
    </row>
    <row r="11" spans="1:29" ht="21" customHeight="1" x14ac:dyDescent="0.25">
      <c r="A11" s="518">
        <v>4</v>
      </c>
      <c r="B11" s="518" t="s">
        <v>23</v>
      </c>
      <c r="C11" s="628" t="s">
        <v>24</v>
      </c>
      <c r="D11" s="629" t="s">
        <v>81</v>
      </c>
      <c r="E11" s="366">
        <v>129000</v>
      </c>
      <c r="F11" s="366">
        <v>132000</v>
      </c>
      <c r="G11" s="366">
        <v>133000</v>
      </c>
      <c r="H11" s="631">
        <f>131*1000</f>
        <v>131000</v>
      </c>
      <c r="I11" s="366">
        <f>130*1000</f>
        <v>130000</v>
      </c>
      <c r="J11" s="366">
        <f>131*1000</f>
        <v>131000</v>
      </c>
      <c r="K11" s="366">
        <f>130*1000</f>
        <v>130000</v>
      </c>
      <c r="L11" s="631">
        <f>129*1000</f>
        <v>129000</v>
      </c>
      <c r="M11" s="649">
        <f>131*1000</f>
        <v>131000</v>
      </c>
      <c r="N11" s="649">
        <f>131*1000</f>
        <v>131000</v>
      </c>
      <c r="O11" s="631">
        <f>128*1000</f>
        <v>128000</v>
      </c>
      <c r="P11" s="366">
        <f>134*1000</f>
        <v>134000</v>
      </c>
      <c r="Q11" s="366">
        <f>130*1000</f>
        <v>130000</v>
      </c>
      <c r="R11" s="366">
        <v>135100</v>
      </c>
      <c r="S11" s="366">
        <f>136*1000</f>
        <v>136000</v>
      </c>
      <c r="T11" s="631">
        <f>137*1000</f>
        <v>137000</v>
      </c>
      <c r="U11" s="366"/>
      <c r="V11" s="366"/>
      <c r="W11" s="366"/>
      <c r="X11" s="631"/>
      <c r="Y11" s="649"/>
      <c r="Z11" s="663"/>
      <c r="AA11" s="631"/>
      <c r="AB11" s="366"/>
      <c r="AC11" s="632"/>
    </row>
    <row r="12" spans="1:29" ht="21" customHeight="1" x14ac:dyDescent="0.25">
      <c r="A12" s="518">
        <v>5</v>
      </c>
      <c r="B12" s="518" t="s">
        <v>25</v>
      </c>
      <c r="C12" s="628" t="s">
        <v>82</v>
      </c>
      <c r="D12" s="629" t="s">
        <v>81</v>
      </c>
      <c r="E12" s="366">
        <v>49688</v>
      </c>
      <c r="F12" s="366">
        <v>49785</v>
      </c>
      <c r="G12" s="366">
        <v>52368</v>
      </c>
      <c r="H12" s="631">
        <v>49058</v>
      </c>
      <c r="I12" s="366">
        <v>48962</v>
      </c>
      <c r="J12" s="366">
        <v>50810</v>
      </c>
      <c r="K12" s="366">
        <v>51835</v>
      </c>
      <c r="L12" s="631">
        <v>51874</v>
      </c>
      <c r="M12" s="649">
        <v>51967</v>
      </c>
      <c r="N12" s="366">
        <v>51791</v>
      </c>
      <c r="O12" s="631">
        <v>52178</v>
      </c>
      <c r="P12" s="366">
        <v>53044</v>
      </c>
      <c r="Q12" s="366">
        <v>53430</v>
      </c>
      <c r="R12" s="366">
        <v>52300</v>
      </c>
      <c r="S12" s="664">
        <v>52933</v>
      </c>
      <c r="T12" s="631">
        <v>54585</v>
      </c>
      <c r="U12" s="366"/>
      <c r="V12" s="366"/>
      <c r="W12" s="366"/>
      <c r="X12" s="631"/>
      <c r="Y12" s="649"/>
      <c r="Z12" s="366"/>
      <c r="AA12" s="631"/>
      <c r="AB12" s="366"/>
      <c r="AC12" s="632"/>
    </row>
    <row r="13" spans="1:29" ht="21" customHeight="1" x14ac:dyDescent="0.25">
      <c r="A13" s="518">
        <v>6</v>
      </c>
      <c r="B13" s="518" t="s">
        <v>27</v>
      </c>
      <c r="C13" s="628" t="s">
        <v>28</v>
      </c>
      <c r="D13" s="629" t="s">
        <v>81</v>
      </c>
      <c r="E13" s="366">
        <v>48719</v>
      </c>
      <c r="F13" s="366">
        <v>53885</v>
      </c>
      <c r="G13" s="366">
        <v>57411</v>
      </c>
      <c r="H13" s="631">
        <v>52968</v>
      </c>
      <c r="I13" s="366">
        <v>55125</v>
      </c>
      <c r="J13" s="366">
        <v>54444</v>
      </c>
      <c r="K13" s="366">
        <v>61672</v>
      </c>
      <c r="L13" s="631">
        <v>38618</v>
      </c>
      <c r="M13" s="649">
        <v>56079</v>
      </c>
      <c r="N13" s="366">
        <v>58685</v>
      </c>
      <c r="O13" s="631">
        <v>53749</v>
      </c>
      <c r="P13" s="366">
        <v>51725</v>
      </c>
      <c r="Q13" s="366">
        <v>46498</v>
      </c>
      <c r="R13" s="366">
        <v>53800</v>
      </c>
      <c r="S13" s="366">
        <v>61740</v>
      </c>
      <c r="T13" s="631">
        <v>57612</v>
      </c>
      <c r="U13" s="366"/>
      <c r="V13" s="366"/>
      <c r="W13" s="366"/>
      <c r="X13" s="631"/>
      <c r="Y13" s="649"/>
      <c r="Z13" s="366"/>
      <c r="AA13" s="631"/>
      <c r="AB13" s="366"/>
      <c r="AC13" s="632"/>
    </row>
    <row r="14" spans="1:29" ht="21" customHeight="1" x14ac:dyDescent="0.25">
      <c r="A14" s="518">
        <v>7</v>
      </c>
      <c r="B14" s="518" t="s">
        <v>29</v>
      </c>
      <c r="C14" s="628" t="s">
        <v>30</v>
      </c>
      <c r="D14" s="629" t="s">
        <v>81</v>
      </c>
      <c r="E14" s="366">
        <v>29780.400000000001</v>
      </c>
      <c r="F14" s="366">
        <v>31973.1</v>
      </c>
      <c r="G14" s="366">
        <v>34119.9</v>
      </c>
      <c r="H14" s="631">
        <f>32510800/1000</f>
        <v>32510.799999999999</v>
      </c>
      <c r="I14" s="366">
        <f>34999500/1000</f>
        <v>34999.5</v>
      </c>
      <c r="J14" s="366">
        <f>33767200/1000</f>
        <v>33767.199999999997</v>
      </c>
      <c r="K14" s="366">
        <f>34419000/1000</f>
        <v>34419</v>
      </c>
      <c r="L14" s="631">
        <f>24350900/1000</f>
        <v>24350.9</v>
      </c>
      <c r="M14" s="649">
        <f>32418000/1000</f>
        <v>32418</v>
      </c>
      <c r="N14" s="366">
        <f>36433400/1000</f>
        <v>36433.4</v>
      </c>
      <c r="O14" s="631">
        <f>32158000/1000</f>
        <v>32158</v>
      </c>
      <c r="P14" s="366">
        <f>30161000/1000</f>
        <v>30161</v>
      </c>
      <c r="Q14" s="366">
        <f>28927000/1000</f>
        <v>28927</v>
      </c>
      <c r="R14" s="366">
        <f>31700</f>
        <v>31700</v>
      </c>
      <c r="S14" s="751">
        <f>35859400/1000</f>
        <v>35859.4</v>
      </c>
      <c r="T14" s="752">
        <f>34388100/1000</f>
        <v>34388.1</v>
      </c>
      <c r="U14" s="366"/>
      <c r="V14" s="366"/>
      <c r="W14" s="366"/>
      <c r="X14" s="631"/>
      <c r="Y14" s="649"/>
      <c r="Z14" s="366"/>
      <c r="AA14" s="631"/>
      <c r="AB14" s="366"/>
      <c r="AC14" s="632"/>
    </row>
    <row r="15" spans="1:29" ht="21" customHeight="1" x14ac:dyDescent="0.25">
      <c r="A15" s="518">
        <v>8</v>
      </c>
      <c r="B15" s="518" t="s">
        <v>31</v>
      </c>
      <c r="C15" s="628" t="s">
        <v>32</v>
      </c>
      <c r="D15" s="629" t="s">
        <v>83</v>
      </c>
      <c r="E15" s="366">
        <v>3360</v>
      </c>
      <c r="F15" s="366">
        <v>5400</v>
      </c>
      <c r="G15" s="366">
        <v>3140</v>
      </c>
      <c r="H15" s="631">
        <v>3160</v>
      </c>
      <c r="I15" s="366">
        <v>3160</v>
      </c>
      <c r="J15" s="366">
        <f>325*10</f>
        <v>3250</v>
      </c>
      <c r="K15" s="366">
        <f>322*10</f>
        <v>3220</v>
      </c>
      <c r="L15" s="631">
        <f>322*10</f>
        <v>3220</v>
      </c>
      <c r="M15" s="649">
        <f>328*10</f>
        <v>3280</v>
      </c>
      <c r="N15" s="366">
        <f>305*10</f>
        <v>3050</v>
      </c>
      <c r="O15" s="631">
        <f>330*10</f>
        <v>3300</v>
      </c>
      <c r="P15" s="366">
        <v>3580</v>
      </c>
      <c r="Q15" s="366">
        <f>657*10</f>
        <v>6570</v>
      </c>
      <c r="R15" s="366">
        <v>2999</v>
      </c>
      <c r="S15" s="366">
        <v>3213</v>
      </c>
      <c r="T15" s="631">
        <f>359*10</f>
        <v>3590</v>
      </c>
      <c r="U15" s="366">
        <f>377*10</f>
        <v>3770</v>
      </c>
      <c r="V15" s="366"/>
      <c r="W15" s="366"/>
      <c r="X15" s="631"/>
      <c r="Y15" s="649"/>
      <c r="Z15" s="366"/>
      <c r="AA15" s="631"/>
      <c r="AB15" s="366"/>
      <c r="AC15" s="632"/>
    </row>
    <row r="16" spans="1:29" ht="21" customHeight="1" x14ac:dyDescent="0.25">
      <c r="A16" s="518">
        <v>9</v>
      </c>
      <c r="B16" s="518" t="s">
        <v>33</v>
      </c>
      <c r="C16" s="628" t="s">
        <v>84</v>
      </c>
      <c r="D16" s="629" t="s">
        <v>78</v>
      </c>
      <c r="E16" s="366">
        <v>36430</v>
      </c>
      <c r="F16" s="366">
        <v>36910</v>
      </c>
      <c r="G16" s="366">
        <v>41970</v>
      </c>
      <c r="H16" s="631">
        <v>38490</v>
      </c>
      <c r="I16" s="366">
        <v>38730</v>
      </c>
      <c r="J16" s="366">
        <f>35.14*1000</f>
        <v>35140</v>
      </c>
      <c r="K16" s="366">
        <f>37.24*1000</f>
        <v>37240</v>
      </c>
      <c r="L16" s="631">
        <f>35.1*1000</f>
        <v>35100</v>
      </c>
      <c r="M16" s="649">
        <f>36.38*1000</f>
        <v>36380</v>
      </c>
      <c r="N16" s="366">
        <f>34.38*1000</f>
        <v>34380</v>
      </c>
      <c r="O16" s="631">
        <f>38.13*1000</f>
        <v>38130</v>
      </c>
      <c r="P16" s="366">
        <f>38.51*1000</f>
        <v>38510</v>
      </c>
      <c r="Q16" s="366">
        <f>36.56*1000</f>
        <v>36560</v>
      </c>
      <c r="R16" s="366">
        <f>36.61*1000</f>
        <v>36610</v>
      </c>
      <c r="S16" s="366">
        <f>38920</f>
        <v>38920</v>
      </c>
      <c r="T16" s="631">
        <f>43.56*1000</f>
        <v>43560</v>
      </c>
      <c r="U16" s="366">
        <f>45.2*1000</f>
        <v>45200</v>
      </c>
      <c r="V16" s="366"/>
      <c r="W16" s="366"/>
      <c r="X16" s="631"/>
      <c r="Y16" s="649"/>
      <c r="Z16" s="366"/>
      <c r="AA16" s="631"/>
      <c r="AB16" s="366"/>
      <c r="AC16" s="632"/>
    </row>
    <row r="17" spans="1:29" ht="21" customHeight="1" x14ac:dyDescent="0.25">
      <c r="A17" s="518">
        <v>10</v>
      </c>
      <c r="B17" s="518" t="s">
        <v>35</v>
      </c>
      <c r="C17" s="628" t="s">
        <v>36</v>
      </c>
      <c r="D17" s="629" t="s">
        <v>85</v>
      </c>
      <c r="E17" s="366">
        <v>7865</v>
      </c>
      <c r="F17" s="366">
        <v>9190</v>
      </c>
      <c r="G17" s="366">
        <v>9848</v>
      </c>
      <c r="H17" s="631">
        <v>9157</v>
      </c>
      <c r="I17" s="366">
        <v>8135</v>
      </c>
      <c r="J17" s="366">
        <v>9163</v>
      </c>
      <c r="K17" s="366">
        <v>9539</v>
      </c>
      <c r="L17" s="631">
        <v>8425</v>
      </c>
      <c r="M17" s="649">
        <v>9414</v>
      </c>
      <c r="N17" s="366">
        <v>9766</v>
      </c>
      <c r="O17" s="631">
        <v>9709</v>
      </c>
      <c r="P17" s="366">
        <v>10412</v>
      </c>
      <c r="Q17" s="366">
        <v>9187</v>
      </c>
      <c r="R17" s="366">
        <v>9572</v>
      </c>
      <c r="S17" s="366">
        <v>11000</v>
      </c>
      <c r="T17" s="631">
        <v>10507</v>
      </c>
      <c r="U17" s="366">
        <v>9512</v>
      </c>
      <c r="V17" s="366"/>
      <c r="W17" s="366"/>
      <c r="X17" s="631"/>
      <c r="Y17" s="649"/>
      <c r="Z17" s="366"/>
      <c r="AA17" s="631"/>
      <c r="AB17" s="366"/>
      <c r="AC17" s="632"/>
    </row>
    <row r="18" spans="1:29" ht="21" customHeight="1" x14ac:dyDescent="0.25">
      <c r="A18" s="518">
        <v>11</v>
      </c>
      <c r="B18" s="518" t="s">
        <v>37</v>
      </c>
      <c r="C18" s="628" t="s">
        <v>86</v>
      </c>
      <c r="D18" s="629" t="s">
        <v>78</v>
      </c>
      <c r="E18" s="366">
        <v>49120</v>
      </c>
      <c r="F18" s="366">
        <v>52600</v>
      </c>
      <c r="G18" s="366">
        <v>58300</v>
      </c>
      <c r="H18" s="631">
        <v>58210</v>
      </c>
      <c r="I18" s="366">
        <v>57270</v>
      </c>
      <c r="J18" s="665">
        <v>59800</v>
      </c>
      <c r="K18" s="366">
        <v>60820</v>
      </c>
      <c r="L18" s="631">
        <v>58400</v>
      </c>
      <c r="M18" s="649">
        <v>65950</v>
      </c>
      <c r="N18" s="366">
        <v>59570</v>
      </c>
      <c r="O18" s="631">
        <v>61040</v>
      </c>
      <c r="P18" s="366">
        <v>69580</v>
      </c>
      <c r="Q18" s="366">
        <v>65850</v>
      </c>
      <c r="R18" s="366">
        <v>67450</v>
      </c>
      <c r="S18" s="366">
        <v>86600</v>
      </c>
      <c r="T18" s="631">
        <v>85890</v>
      </c>
      <c r="U18" s="366">
        <v>87750</v>
      </c>
      <c r="V18" s="753">
        <v>102250</v>
      </c>
      <c r="W18" s="366"/>
      <c r="X18" s="631"/>
      <c r="Y18" s="649"/>
      <c r="Z18" s="366"/>
      <c r="AA18" s="631"/>
      <c r="AB18" s="366"/>
      <c r="AC18" s="632"/>
    </row>
    <row r="19" spans="1:29" ht="21" customHeight="1" x14ac:dyDescent="0.25">
      <c r="A19" s="518">
        <v>12</v>
      </c>
      <c r="B19" s="518" t="s">
        <v>39</v>
      </c>
      <c r="C19" s="628" t="s">
        <v>40</v>
      </c>
      <c r="D19" s="629" t="s">
        <v>87</v>
      </c>
      <c r="E19" s="366">
        <v>43891</v>
      </c>
      <c r="F19" s="366">
        <v>42149</v>
      </c>
      <c r="G19" s="366">
        <v>45141</v>
      </c>
      <c r="H19" s="631">
        <v>43570</v>
      </c>
      <c r="I19" s="366">
        <v>41800</v>
      </c>
      <c r="J19" s="366">
        <v>44563</v>
      </c>
      <c r="K19" s="366">
        <v>45410</v>
      </c>
      <c r="L19" s="631">
        <v>41322</v>
      </c>
      <c r="M19" s="649">
        <v>44486</v>
      </c>
      <c r="N19" s="366">
        <v>45977</v>
      </c>
      <c r="O19" s="631">
        <v>44192</v>
      </c>
      <c r="P19" s="366">
        <v>44474</v>
      </c>
      <c r="Q19" s="366">
        <v>43524</v>
      </c>
      <c r="R19" s="366">
        <v>45100</v>
      </c>
      <c r="S19" s="366">
        <v>44011</v>
      </c>
      <c r="T19" s="631">
        <v>47191</v>
      </c>
      <c r="U19" s="366"/>
      <c r="V19" s="366"/>
      <c r="W19" s="366"/>
      <c r="X19" s="631"/>
      <c r="Y19" s="649"/>
      <c r="Z19" s="366"/>
      <c r="AA19" s="631"/>
      <c r="AB19" s="366"/>
      <c r="AC19" s="632"/>
    </row>
    <row r="20" spans="1:29" ht="21" customHeight="1" x14ac:dyDescent="0.25">
      <c r="A20" s="518">
        <v>13</v>
      </c>
      <c r="B20" s="518" t="s">
        <v>41</v>
      </c>
      <c r="C20" s="628" t="s">
        <v>88</v>
      </c>
      <c r="D20" s="629" t="s">
        <v>78</v>
      </c>
      <c r="E20" s="366">
        <v>21428</v>
      </c>
      <c r="F20" s="366">
        <v>21944</v>
      </c>
      <c r="G20" s="366">
        <v>23247</v>
      </c>
      <c r="H20" s="631">
        <v>20744</v>
      </c>
      <c r="I20" s="366">
        <v>24614</v>
      </c>
      <c r="J20" s="366">
        <v>23436</v>
      </c>
      <c r="K20" s="366">
        <v>24749</v>
      </c>
      <c r="L20" s="631">
        <v>24963</v>
      </c>
      <c r="M20" s="649">
        <v>24679</v>
      </c>
      <c r="N20" s="366">
        <v>24236</v>
      </c>
      <c r="O20" s="631">
        <v>22521</v>
      </c>
      <c r="P20" s="366">
        <v>26347</v>
      </c>
      <c r="Q20" s="366">
        <v>22156</v>
      </c>
      <c r="R20" s="366">
        <v>22200</v>
      </c>
      <c r="S20" s="366">
        <v>22527</v>
      </c>
      <c r="T20" s="631">
        <v>25303</v>
      </c>
      <c r="U20" s="751">
        <v>23204</v>
      </c>
      <c r="V20" s="366"/>
      <c r="W20" s="366"/>
      <c r="X20" s="631"/>
      <c r="Y20" s="649"/>
      <c r="Z20" s="366"/>
      <c r="AA20" s="631"/>
      <c r="AB20" s="366"/>
      <c r="AC20" s="632"/>
    </row>
    <row r="21" spans="1:29" ht="21" customHeight="1" x14ac:dyDescent="0.25">
      <c r="A21" s="518">
        <v>14</v>
      </c>
      <c r="B21" s="518" t="s">
        <v>43</v>
      </c>
      <c r="C21" s="628" t="s">
        <v>89</v>
      </c>
      <c r="D21" s="629" t="s">
        <v>78</v>
      </c>
      <c r="E21" s="366">
        <v>25277</v>
      </c>
      <c r="F21" s="366">
        <v>26707</v>
      </c>
      <c r="G21" s="366">
        <v>29548</v>
      </c>
      <c r="H21" s="631">
        <v>25625</v>
      </c>
      <c r="I21" s="366">
        <v>31045</v>
      </c>
      <c r="J21" s="366">
        <v>28650</v>
      </c>
      <c r="K21" s="366">
        <v>28581</v>
      </c>
      <c r="L21" s="631">
        <v>27743</v>
      </c>
      <c r="M21" s="649">
        <v>30971</v>
      </c>
      <c r="N21" s="366">
        <v>28836</v>
      </c>
      <c r="O21" s="631">
        <v>27450</v>
      </c>
      <c r="P21" s="366">
        <v>28928</v>
      </c>
      <c r="Q21" s="366">
        <v>31573</v>
      </c>
      <c r="R21" s="366">
        <v>29440</v>
      </c>
      <c r="S21" s="366">
        <v>35157</v>
      </c>
      <c r="T21" s="631">
        <v>31583</v>
      </c>
      <c r="U21" s="751">
        <v>34333</v>
      </c>
      <c r="V21" s="366"/>
      <c r="W21" s="366"/>
      <c r="X21" s="631"/>
      <c r="Y21" s="649"/>
      <c r="Z21" s="366"/>
      <c r="AA21" s="631"/>
      <c r="AB21" s="366"/>
      <c r="AC21" s="632"/>
    </row>
    <row r="22" spans="1:29" ht="21" customHeight="1" x14ac:dyDescent="0.25">
      <c r="A22" s="518">
        <v>15</v>
      </c>
      <c r="B22" s="518" t="s">
        <v>45</v>
      </c>
      <c r="C22" s="628" t="s">
        <v>90</v>
      </c>
      <c r="D22" s="629" t="s">
        <v>91</v>
      </c>
      <c r="E22" s="366">
        <v>122814</v>
      </c>
      <c r="F22" s="366">
        <v>118242</v>
      </c>
      <c r="G22" s="366">
        <v>137304</v>
      </c>
      <c r="H22" s="631">
        <v>133499</v>
      </c>
      <c r="I22" s="366">
        <v>126618</v>
      </c>
      <c r="J22" s="366">
        <v>121550</v>
      </c>
      <c r="K22" s="366">
        <v>140063</v>
      </c>
      <c r="L22" s="631">
        <v>131318</v>
      </c>
      <c r="M22" s="649">
        <v>139026</v>
      </c>
      <c r="N22" s="366">
        <v>148330</v>
      </c>
      <c r="O22" s="631">
        <v>134935</v>
      </c>
      <c r="P22" s="366">
        <v>152774</v>
      </c>
      <c r="Q22" s="366">
        <v>146828</v>
      </c>
      <c r="R22" s="366">
        <v>130954</v>
      </c>
      <c r="S22" s="366">
        <v>148788</v>
      </c>
      <c r="T22" s="752">
        <v>183270</v>
      </c>
      <c r="U22" s="751">
        <v>184004</v>
      </c>
      <c r="V22" s="366"/>
      <c r="W22" s="366"/>
      <c r="X22" s="631"/>
      <c r="Y22" s="649"/>
      <c r="Z22" s="663"/>
      <c r="AA22" s="666"/>
      <c r="AB22" s="366"/>
      <c r="AC22" s="632"/>
    </row>
    <row r="23" spans="1:29" ht="21" customHeight="1" x14ac:dyDescent="0.25">
      <c r="A23" s="524">
        <v>16</v>
      </c>
      <c r="B23" s="524" t="s">
        <v>47</v>
      </c>
      <c r="C23" s="634" t="s">
        <v>56</v>
      </c>
      <c r="D23" s="635" t="s">
        <v>92</v>
      </c>
      <c r="E23" s="636">
        <v>58830</v>
      </c>
      <c r="F23" s="636">
        <v>58664</v>
      </c>
      <c r="G23" s="636">
        <v>57237</v>
      </c>
      <c r="H23" s="638">
        <v>70133</v>
      </c>
      <c r="I23" s="636">
        <v>59197</v>
      </c>
      <c r="J23" s="636">
        <v>58674</v>
      </c>
      <c r="K23" s="636">
        <v>61246</v>
      </c>
      <c r="L23" s="638">
        <v>57678</v>
      </c>
      <c r="M23" s="654">
        <v>60671</v>
      </c>
      <c r="N23" s="636">
        <v>66520</v>
      </c>
      <c r="O23" s="638">
        <v>65902</v>
      </c>
      <c r="P23" s="636">
        <v>64066</v>
      </c>
      <c r="Q23" s="636">
        <v>75279</v>
      </c>
      <c r="R23" s="636">
        <v>67791</v>
      </c>
      <c r="S23" s="636">
        <v>81700</v>
      </c>
      <c r="T23" s="638">
        <v>86702</v>
      </c>
      <c r="U23" s="636">
        <v>83243</v>
      </c>
      <c r="V23" s="636"/>
      <c r="W23" s="636"/>
      <c r="X23" s="638"/>
      <c r="Y23" s="654"/>
      <c r="Z23" s="636"/>
      <c r="AA23" s="638"/>
      <c r="AB23" s="636"/>
      <c r="AC23" s="639"/>
    </row>
    <row r="24" spans="1:29" ht="21" hidden="1" customHeight="1" x14ac:dyDescent="0.25">
      <c r="A24" s="504"/>
      <c r="B24" s="623"/>
      <c r="C24" s="623"/>
      <c r="D24" s="624"/>
      <c r="E24" s="640"/>
      <c r="F24" s="641"/>
      <c r="G24" s="641"/>
      <c r="H24" s="667"/>
      <c r="I24" s="640"/>
      <c r="J24" s="641"/>
      <c r="K24" s="641"/>
      <c r="L24" s="642"/>
      <c r="M24" s="641"/>
      <c r="N24" s="641"/>
      <c r="O24" s="642"/>
      <c r="P24" s="643"/>
      <c r="Q24" s="640"/>
      <c r="R24" s="641"/>
      <c r="S24" s="641"/>
      <c r="T24" s="667"/>
      <c r="U24" s="640"/>
      <c r="V24" s="641"/>
      <c r="W24" s="641"/>
      <c r="X24" s="642"/>
      <c r="Y24" s="641"/>
      <c r="Z24" s="641"/>
      <c r="AA24" s="642"/>
      <c r="AB24" s="643"/>
      <c r="AC24" s="644"/>
    </row>
    <row r="25" spans="1:29" ht="21" hidden="1" customHeight="1" x14ac:dyDescent="0.25">
      <c r="A25" s="518"/>
      <c r="B25" s="628"/>
      <c r="C25" s="628"/>
      <c r="D25" s="629"/>
      <c r="E25" s="645"/>
      <c r="F25" s="646"/>
      <c r="G25" s="646"/>
      <c r="H25" s="668"/>
      <c r="I25" s="645"/>
      <c r="J25" s="646"/>
      <c r="K25" s="646"/>
      <c r="L25" s="647"/>
      <c r="M25" s="646"/>
      <c r="N25" s="646"/>
      <c r="O25" s="647"/>
      <c r="P25" s="643"/>
      <c r="Q25" s="645"/>
      <c r="R25" s="646"/>
      <c r="S25" s="646"/>
      <c r="T25" s="668"/>
      <c r="U25" s="645"/>
      <c r="V25" s="646"/>
      <c r="W25" s="646"/>
      <c r="X25" s="647"/>
      <c r="Y25" s="646"/>
      <c r="Z25" s="646"/>
      <c r="AA25" s="647"/>
      <c r="AB25" s="643"/>
      <c r="AC25" s="648"/>
    </row>
    <row r="26" spans="1:29" ht="21" hidden="1" customHeight="1" x14ac:dyDescent="0.25">
      <c r="A26" s="518"/>
      <c r="B26" s="628"/>
      <c r="C26" s="628"/>
      <c r="D26" s="629"/>
      <c r="E26" s="645"/>
      <c r="F26" s="646"/>
      <c r="G26" s="646"/>
      <c r="H26" s="668"/>
      <c r="I26" s="645"/>
      <c r="J26" s="646"/>
      <c r="K26" s="646"/>
      <c r="L26" s="647"/>
      <c r="M26" s="646"/>
      <c r="N26" s="646"/>
      <c r="O26" s="647"/>
      <c r="P26" s="643"/>
      <c r="Q26" s="645"/>
      <c r="R26" s="646"/>
      <c r="S26" s="646"/>
      <c r="T26" s="668"/>
      <c r="U26" s="645"/>
      <c r="V26" s="646"/>
      <c r="W26" s="646"/>
      <c r="X26" s="647"/>
      <c r="Y26" s="646"/>
      <c r="Z26" s="646"/>
      <c r="AA26" s="647"/>
      <c r="AB26" s="643"/>
      <c r="AC26" s="648"/>
    </row>
    <row r="27" spans="1:29" ht="21" hidden="1" customHeight="1" x14ac:dyDescent="0.25">
      <c r="A27" s="518"/>
      <c r="B27" s="628"/>
      <c r="C27" s="628"/>
      <c r="D27" s="629"/>
      <c r="E27" s="645"/>
      <c r="F27" s="646"/>
      <c r="G27" s="646"/>
      <c r="H27" s="668"/>
      <c r="I27" s="645"/>
      <c r="J27" s="646"/>
      <c r="K27" s="646"/>
      <c r="L27" s="647"/>
      <c r="M27" s="646"/>
      <c r="N27" s="646"/>
      <c r="O27" s="647"/>
      <c r="P27" s="643"/>
      <c r="Q27" s="645"/>
      <c r="R27" s="646"/>
      <c r="S27" s="646"/>
      <c r="T27" s="668"/>
      <c r="U27" s="645"/>
      <c r="V27" s="646"/>
      <c r="W27" s="646"/>
      <c r="X27" s="647"/>
      <c r="Y27" s="646"/>
      <c r="Z27" s="646"/>
      <c r="AA27" s="647"/>
      <c r="AB27" s="643"/>
      <c r="AC27" s="648"/>
    </row>
    <row r="28" spans="1:29" ht="21" hidden="1" customHeight="1" x14ac:dyDescent="0.25">
      <c r="A28" s="518"/>
      <c r="B28" s="628"/>
      <c r="C28" s="628"/>
      <c r="D28" s="629"/>
      <c r="E28" s="645"/>
      <c r="F28" s="646"/>
      <c r="G28" s="646"/>
      <c r="H28" s="668"/>
      <c r="I28" s="645"/>
      <c r="J28" s="646"/>
      <c r="K28" s="646"/>
      <c r="L28" s="647"/>
      <c r="M28" s="646"/>
      <c r="N28" s="646"/>
      <c r="O28" s="647"/>
      <c r="P28" s="643"/>
      <c r="Q28" s="645"/>
      <c r="R28" s="646"/>
      <c r="S28" s="646"/>
      <c r="T28" s="668"/>
      <c r="U28" s="645"/>
      <c r="V28" s="646"/>
      <c r="W28" s="646"/>
      <c r="X28" s="647"/>
      <c r="Y28" s="646"/>
      <c r="Z28" s="646"/>
      <c r="AA28" s="647"/>
      <c r="AB28" s="643"/>
      <c r="AC28" s="648"/>
    </row>
    <row r="29" spans="1:29" ht="21" hidden="1" customHeight="1" x14ac:dyDescent="0.25">
      <c r="A29" s="518"/>
      <c r="B29" s="628"/>
      <c r="C29" s="628"/>
      <c r="D29" s="629"/>
      <c r="E29" s="645"/>
      <c r="F29" s="646"/>
      <c r="G29" s="646"/>
      <c r="H29" s="668"/>
      <c r="I29" s="645"/>
      <c r="J29" s="646"/>
      <c r="K29" s="646"/>
      <c r="L29" s="647"/>
      <c r="M29" s="646"/>
      <c r="N29" s="646"/>
      <c r="O29" s="647"/>
      <c r="P29" s="643"/>
      <c r="Q29" s="645"/>
      <c r="R29" s="646"/>
      <c r="S29" s="646"/>
      <c r="T29" s="668"/>
      <c r="U29" s="645"/>
      <c r="V29" s="646"/>
      <c r="W29" s="646"/>
      <c r="X29" s="647"/>
      <c r="Y29" s="646"/>
      <c r="Z29" s="646"/>
      <c r="AA29" s="647"/>
      <c r="AB29" s="643"/>
      <c r="AC29" s="648"/>
    </row>
    <row r="30" spans="1:29" ht="21" hidden="1" customHeight="1" x14ac:dyDescent="0.25">
      <c r="A30" s="518"/>
      <c r="B30" s="628"/>
      <c r="C30" s="628"/>
      <c r="D30" s="629"/>
      <c r="E30" s="645"/>
      <c r="F30" s="646"/>
      <c r="G30" s="646"/>
      <c r="H30" s="668"/>
      <c r="I30" s="645"/>
      <c r="J30" s="646"/>
      <c r="K30" s="646"/>
      <c r="L30" s="647"/>
      <c r="M30" s="646"/>
      <c r="N30" s="646"/>
      <c r="O30" s="647"/>
      <c r="P30" s="643"/>
      <c r="Q30" s="645"/>
      <c r="R30" s="646"/>
      <c r="S30" s="646"/>
      <c r="T30" s="668"/>
      <c r="U30" s="645"/>
      <c r="V30" s="646"/>
      <c r="W30" s="646"/>
      <c r="X30" s="647"/>
      <c r="Y30" s="646"/>
      <c r="Z30" s="646"/>
      <c r="AA30" s="647"/>
      <c r="AB30" s="643"/>
      <c r="AC30" s="648"/>
    </row>
    <row r="31" spans="1:29" ht="21" hidden="1" customHeight="1" x14ac:dyDescent="0.25">
      <c r="A31" s="518"/>
      <c r="B31" s="628"/>
      <c r="C31" s="628"/>
      <c r="D31" s="629"/>
      <c r="E31" s="645"/>
      <c r="F31" s="646"/>
      <c r="G31" s="646"/>
      <c r="H31" s="668"/>
      <c r="I31" s="645"/>
      <c r="J31" s="646"/>
      <c r="K31" s="646"/>
      <c r="L31" s="647"/>
      <c r="M31" s="646"/>
      <c r="N31" s="646"/>
      <c r="O31" s="647"/>
      <c r="P31" s="649"/>
      <c r="Q31" s="645"/>
      <c r="R31" s="646"/>
      <c r="S31" s="646"/>
      <c r="T31" s="668"/>
      <c r="U31" s="645"/>
      <c r="V31" s="646"/>
      <c r="W31" s="646"/>
      <c r="X31" s="647"/>
      <c r="Y31" s="646"/>
      <c r="Z31" s="646"/>
      <c r="AA31" s="647"/>
      <c r="AB31" s="649"/>
      <c r="AC31" s="648"/>
    </row>
    <row r="32" spans="1:29" ht="21" hidden="1" customHeight="1" x14ac:dyDescent="0.25">
      <c r="A32" s="518"/>
      <c r="B32" s="628"/>
      <c r="C32" s="628"/>
      <c r="D32" s="629"/>
      <c r="E32" s="645"/>
      <c r="F32" s="646"/>
      <c r="G32" s="646"/>
      <c r="H32" s="668"/>
      <c r="I32" s="645"/>
      <c r="J32" s="646"/>
      <c r="K32" s="646"/>
      <c r="L32" s="647"/>
      <c r="M32" s="646"/>
      <c r="N32" s="646"/>
      <c r="O32" s="647"/>
      <c r="P32" s="649"/>
      <c r="Q32" s="645"/>
      <c r="R32" s="646"/>
      <c r="S32" s="646"/>
      <c r="T32" s="668"/>
      <c r="U32" s="645"/>
      <c r="V32" s="646"/>
      <c r="W32" s="646"/>
      <c r="X32" s="647"/>
      <c r="Y32" s="646"/>
      <c r="Z32" s="646"/>
      <c r="AA32" s="647"/>
      <c r="AB32" s="649"/>
      <c r="AC32" s="648"/>
    </row>
    <row r="33" spans="1:29" ht="21" hidden="1" customHeight="1" x14ac:dyDescent="0.25">
      <c r="A33" s="518"/>
      <c r="B33" s="628"/>
      <c r="C33" s="628"/>
      <c r="D33" s="629"/>
      <c r="E33" s="645"/>
      <c r="F33" s="646"/>
      <c r="G33" s="646"/>
      <c r="H33" s="668"/>
      <c r="I33" s="645"/>
      <c r="J33" s="646"/>
      <c r="K33" s="646"/>
      <c r="L33" s="647"/>
      <c r="M33" s="646"/>
      <c r="N33" s="646"/>
      <c r="O33" s="647"/>
      <c r="P33" s="649"/>
      <c r="Q33" s="645"/>
      <c r="R33" s="646"/>
      <c r="S33" s="646"/>
      <c r="T33" s="668"/>
      <c r="U33" s="645"/>
      <c r="V33" s="646"/>
      <c r="W33" s="646"/>
      <c r="X33" s="647"/>
      <c r="Y33" s="646"/>
      <c r="Z33" s="646"/>
      <c r="AA33" s="647"/>
      <c r="AB33" s="649"/>
      <c r="AC33" s="648"/>
    </row>
    <row r="34" spans="1:29" ht="21" hidden="1" customHeight="1" x14ac:dyDescent="0.25">
      <c r="A34" s="518"/>
      <c r="B34" s="628"/>
      <c r="C34" s="628"/>
      <c r="D34" s="629"/>
      <c r="E34" s="645"/>
      <c r="F34" s="646"/>
      <c r="G34" s="646"/>
      <c r="H34" s="668"/>
      <c r="I34" s="645"/>
      <c r="J34" s="646"/>
      <c r="K34" s="646"/>
      <c r="L34" s="647"/>
      <c r="M34" s="646"/>
      <c r="N34" s="646"/>
      <c r="O34" s="647"/>
      <c r="P34" s="649"/>
      <c r="Q34" s="645"/>
      <c r="R34" s="646"/>
      <c r="S34" s="646"/>
      <c r="T34" s="668"/>
      <c r="U34" s="645"/>
      <c r="V34" s="646"/>
      <c r="W34" s="646"/>
      <c r="X34" s="647"/>
      <c r="Y34" s="646"/>
      <c r="Z34" s="646"/>
      <c r="AA34" s="647"/>
      <c r="AB34" s="649"/>
      <c r="AC34" s="648"/>
    </row>
    <row r="35" spans="1:29" ht="21" hidden="1" customHeight="1" x14ac:dyDescent="0.25">
      <c r="A35" s="518"/>
      <c r="B35" s="628"/>
      <c r="C35" s="628"/>
      <c r="D35" s="629"/>
      <c r="E35" s="645"/>
      <c r="F35" s="646"/>
      <c r="G35" s="646"/>
      <c r="H35" s="668"/>
      <c r="I35" s="645"/>
      <c r="J35" s="646"/>
      <c r="K35" s="646"/>
      <c r="L35" s="647"/>
      <c r="M35" s="646"/>
      <c r="N35" s="646"/>
      <c r="O35" s="647"/>
      <c r="P35" s="649"/>
      <c r="Q35" s="645"/>
      <c r="R35" s="646"/>
      <c r="S35" s="646"/>
      <c r="T35" s="668"/>
      <c r="U35" s="645"/>
      <c r="V35" s="646"/>
      <c r="W35" s="646"/>
      <c r="X35" s="647"/>
      <c r="Y35" s="646"/>
      <c r="Z35" s="646"/>
      <c r="AA35" s="647"/>
      <c r="AB35" s="649"/>
      <c r="AC35" s="648"/>
    </row>
    <row r="36" spans="1:29" ht="21" hidden="1" customHeight="1" x14ac:dyDescent="0.25">
      <c r="A36" s="518"/>
      <c r="B36" s="628"/>
      <c r="C36" s="628"/>
      <c r="D36" s="629"/>
      <c r="E36" s="645"/>
      <c r="F36" s="646"/>
      <c r="G36" s="646"/>
      <c r="H36" s="668"/>
      <c r="I36" s="645"/>
      <c r="J36" s="646"/>
      <c r="K36" s="646"/>
      <c r="L36" s="647"/>
      <c r="M36" s="646"/>
      <c r="N36" s="646"/>
      <c r="O36" s="647"/>
      <c r="P36" s="649"/>
      <c r="Q36" s="645"/>
      <c r="R36" s="646"/>
      <c r="S36" s="646"/>
      <c r="T36" s="668"/>
      <c r="U36" s="645"/>
      <c r="V36" s="646"/>
      <c r="W36" s="646"/>
      <c r="X36" s="647"/>
      <c r="Y36" s="646"/>
      <c r="Z36" s="646"/>
      <c r="AA36" s="647"/>
      <c r="AB36" s="649"/>
      <c r="AC36" s="648"/>
    </row>
    <row r="37" spans="1:29" ht="21" hidden="1" customHeight="1" x14ac:dyDescent="0.25">
      <c r="A37" s="518"/>
      <c r="B37" s="628"/>
      <c r="C37" s="628"/>
      <c r="D37" s="629"/>
      <c r="E37" s="645"/>
      <c r="F37" s="646"/>
      <c r="G37" s="646"/>
      <c r="H37" s="668"/>
      <c r="I37" s="645"/>
      <c r="J37" s="646"/>
      <c r="K37" s="646"/>
      <c r="L37" s="647"/>
      <c r="M37" s="646"/>
      <c r="N37" s="646"/>
      <c r="O37" s="647"/>
      <c r="P37" s="649"/>
      <c r="Q37" s="645"/>
      <c r="R37" s="646"/>
      <c r="S37" s="646"/>
      <c r="T37" s="668"/>
      <c r="U37" s="645"/>
      <c r="V37" s="646"/>
      <c r="W37" s="646"/>
      <c r="X37" s="647"/>
      <c r="Y37" s="646"/>
      <c r="Z37" s="646"/>
      <c r="AA37" s="647"/>
      <c r="AB37" s="649"/>
      <c r="AC37" s="648"/>
    </row>
    <row r="38" spans="1:29" ht="21" hidden="1" customHeight="1" x14ac:dyDescent="0.25">
      <c r="A38" s="518"/>
      <c r="B38" s="628"/>
      <c r="C38" s="628"/>
      <c r="D38" s="629"/>
      <c r="E38" s="645"/>
      <c r="F38" s="646"/>
      <c r="G38" s="646"/>
      <c r="H38" s="668"/>
      <c r="I38" s="645"/>
      <c r="J38" s="646"/>
      <c r="K38" s="646"/>
      <c r="L38" s="647"/>
      <c r="M38" s="646"/>
      <c r="N38" s="646"/>
      <c r="O38" s="647"/>
      <c r="P38" s="649"/>
      <c r="Q38" s="645"/>
      <c r="R38" s="646"/>
      <c r="S38" s="646"/>
      <c r="T38" s="668"/>
      <c r="U38" s="645"/>
      <c r="V38" s="646"/>
      <c r="W38" s="646"/>
      <c r="X38" s="647"/>
      <c r="Y38" s="646"/>
      <c r="Z38" s="646"/>
      <c r="AA38" s="647"/>
      <c r="AB38" s="649"/>
      <c r="AC38" s="648"/>
    </row>
    <row r="39" spans="1:29" ht="21" hidden="1" customHeight="1" x14ac:dyDescent="0.25">
      <c r="A39" s="518"/>
      <c r="B39" s="628"/>
      <c r="C39" s="628"/>
      <c r="D39" s="629"/>
      <c r="E39" s="645"/>
      <c r="F39" s="646"/>
      <c r="G39" s="646"/>
      <c r="H39" s="668"/>
      <c r="I39" s="645"/>
      <c r="J39" s="646"/>
      <c r="K39" s="646"/>
      <c r="L39" s="647"/>
      <c r="M39" s="646"/>
      <c r="N39" s="646"/>
      <c r="O39" s="647"/>
      <c r="P39" s="649"/>
      <c r="Q39" s="645"/>
      <c r="R39" s="646"/>
      <c r="S39" s="646"/>
      <c r="T39" s="668"/>
      <c r="U39" s="645"/>
      <c r="V39" s="646"/>
      <c r="W39" s="646"/>
      <c r="X39" s="647"/>
      <c r="Y39" s="646"/>
      <c r="Z39" s="646"/>
      <c r="AA39" s="647"/>
      <c r="AB39" s="649"/>
      <c r="AC39" s="648"/>
    </row>
    <row r="40" spans="1:29" ht="21" hidden="1" customHeight="1" x14ac:dyDescent="0.25">
      <c r="A40" s="518"/>
      <c r="B40" s="628"/>
      <c r="C40" s="628"/>
      <c r="D40" s="629"/>
      <c r="E40" s="645"/>
      <c r="F40" s="646"/>
      <c r="G40" s="646"/>
      <c r="H40" s="668"/>
      <c r="I40" s="645"/>
      <c r="J40" s="646"/>
      <c r="K40" s="646"/>
      <c r="L40" s="647"/>
      <c r="M40" s="646"/>
      <c r="N40" s="646"/>
      <c r="O40" s="647"/>
      <c r="P40" s="649"/>
      <c r="Q40" s="645"/>
      <c r="R40" s="646"/>
      <c r="S40" s="646"/>
      <c r="T40" s="668"/>
      <c r="U40" s="645"/>
      <c r="V40" s="646"/>
      <c r="W40" s="646"/>
      <c r="X40" s="647"/>
      <c r="Y40" s="646"/>
      <c r="Z40" s="646"/>
      <c r="AA40" s="647"/>
      <c r="AB40" s="649"/>
      <c r="AC40" s="648"/>
    </row>
    <row r="41" spans="1:29" ht="21" hidden="1" customHeight="1" x14ac:dyDescent="0.25">
      <c r="A41" s="518"/>
      <c r="B41" s="628"/>
      <c r="C41" s="628"/>
      <c r="D41" s="629"/>
      <c r="E41" s="645"/>
      <c r="F41" s="646"/>
      <c r="G41" s="646"/>
      <c r="H41" s="668"/>
      <c r="I41" s="645"/>
      <c r="J41" s="646"/>
      <c r="K41" s="646"/>
      <c r="L41" s="647"/>
      <c r="M41" s="646"/>
      <c r="N41" s="646"/>
      <c r="O41" s="647"/>
      <c r="P41" s="649"/>
      <c r="Q41" s="645"/>
      <c r="R41" s="646"/>
      <c r="S41" s="646"/>
      <c r="T41" s="668"/>
      <c r="U41" s="645"/>
      <c r="V41" s="646"/>
      <c r="W41" s="646"/>
      <c r="X41" s="647"/>
      <c r="Y41" s="646"/>
      <c r="Z41" s="646"/>
      <c r="AA41" s="647"/>
      <c r="AB41" s="649"/>
      <c r="AC41" s="648"/>
    </row>
    <row r="42" spans="1:29" ht="21" hidden="1" customHeight="1" x14ac:dyDescent="0.25">
      <c r="A42" s="518"/>
      <c r="B42" s="628"/>
      <c r="C42" s="628"/>
      <c r="D42" s="629"/>
      <c r="E42" s="645"/>
      <c r="F42" s="646"/>
      <c r="G42" s="646"/>
      <c r="H42" s="668"/>
      <c r="I42" s="645"/>
      <c r="J42" s="646"/>
      <c r="K42" s="646"/>
      <c r="L42" s="647"/>
      <c r="M42" s="646"/>
      <c r="N42" s="646"/>
      <c r="O42" s="647"/>
      <c r="P42" s="649"/>
      <c r="Q42" s="645"/>
      <c r="R42" s="646"/>
      <c r="S42" s="646"/>
      <c r="T42" s="668"/>
      <c r="U42" s="645"/>
      <c r="V42" s="646"/>
      <c r="W42" s="646"/>
      <c r="X42" s="647"/>
      <c r="Y42" s="646"/>
      <c r="Z42" s="646"/>
      <c r="AA42" s="647"/>
      <c r="AB42" s="649"/>
      <c r="AC42" s="648"/>
    </row>
    <row r="43" spans="1:29" ht="21" hidden="1" customHeight="1" x14ac:dyDescent="0.25">
      <c r="A43" s="518"/>
      <c r="B43" s="628"/>
      <c r="C43" s="628"/>
      <c r="D43" s="629"/>
      <c r="E43" s="645"/>
      <c r="F43" s="646"/>
      <c r="G43" s="646"/>
      <c r="H43" s="668"/>
      <c r="I43" s="645"/>
      <c r="J43" s="646"/>
      <c r="K43" s="646"/>
      <c r="L43" s="647"/>
      <c r="M43" s="646"/>
      <c r="N43" s="646"/>
      <c r="O43" s="647"/>
      <c r="P43" s="649"/>
      <c r="Q43" s="645"/>
      <c r="R43" s="646"/>
      <c r="S43" s="646"/>
      <c r="T43" s="668"/>
      <c r="U43" s="645"/>
      <c r="V43" s="646"/>
      <c r="W43" s="646"/>
      <c r="X43" s="647"/>
      <c r="Y43" s="646"/>
      <c r="Z43" s="646"/>
      <c r="AA43" s="647"/>
      <c r="AB43" s="649"/>
      <c r="AC43" s="648"/>
    </row>
    <row r="44" spans="1:29" ht="21" hidden="1" customHeight="1" x14ac:dyDescent="0.25">
      <c r="A44" s="518"/>
      <c r="B44" s="628"/>
      <c r="C44" s="628"/>
      <c r="D44" s="629"/>
      <c r="E44" s="645"/>
      <c r="F44" s="646"/>
      <c r="G44" s="646"/>
      <c r="H44" s="668"/>
      <c r="I44" s="645"/>
      <c r="J44" s="646"/>
      <c r="K44" s="646"/>
      <c r="L44" s="647"/>
      <c r="M44" s="646"/>
      <c r="N44" s="646"/>
      <c r="O44" s="647"/>
      <c r="P44" s="649"/>
      <c r="Q44" s="645"/>
      <c r="R44" s="646"/>
      <c r="S44" s="646"/>
      <c r="T44" s="668"/>
      <c r="U44" s="645"/>
      <c r="V44" s="646"/>
      <c r="W44" s="646"/>
      <c r="X44" s="647"/>
      <c r="Y44" s="646"/>
      <c r="Z44" s="646"/>
      <c r="AA44" s="647"/>
      <c r="AB44" s="649"/>
      <c r="AC44" s="648"/>
    </row>
    <row r="45" spans="1:29" ht="21" hidden="1" customHeight="1" x14ac:dyDescent="0.25">
      <c r="A45" s="518"/>
      <c r="B45" s="628"/>
      <c r="C45" s="628"/>
      <c r="D45" s="629"/>
      <c r="E45" s="645"/>
      <c r="F45" s="646"/>
      <c r="G45" s="646"/>
      <c r="H45" s="668"/>
      <c r="I45" s="645"/>
      <c r="J45" s="646"/>
      <c r="K45" s="646"/>
      <c r="L45" s="647"/>
      <c r="M45" s="646"/>
      <c r="N45" s="646"/>
      <c r="O45" s="647"/>
      <c r="P45" s="649"/>
      <c r="Q45" s="645"/>
      <c r="R45" s="646"/>
      <c r="S45" s="646"/>
      <c r="T45" s="668"/>
      <c r="U45" s="645"/>
      <c r="V45" s="646"/>
      <c r="W45" s="646"/>
      <c r="X45" s="647"/>
      <c r="Y45" s="646"/>
      <c r="Z45" s="646"/>
      <c r="AA45" s="647"/>
      <c r="AB45" s="649"/>
      <c r="AC45" s="648"/>
    </row>
    <row r="46" spans="1:29" ht="21" hidden="1" customHeight="1" x14ac:dyDescent="0.25">
      <c r="A46" s="518"/>
      <c r="B46" s="628"/>
      <c r="C46" s="628"/>
      <c r="D46" s="629"/>
      <c r="E46" s="645"/>
      <c r="F46" s="646"/>
      <c r="G46" s="646"/>
      <c r="H46" s="668"/>
      <c r="I46" s="645"/>
      <c r="J46" s="646"/>
      <c r="K46" s="646"/>
      <c r="L46" s="647"/>
      <c r="M46" s="646"/>
      <c r="N46" s="646"/>
      <c r="O46" s="647"/>
      <c r="P46" s="649"/>
      <c r="Q46" s="645"/>
      <c r="R46" s="646"/>
      <c r="S46" s="646"/>
      <c r="T46" s="668"/>
      <c r="U46" s="645"/>
      <c r="V46" s="646"/>
      <c r="W46" s="646"/>
      <c r="X46" s="647"/>
      <c r="Y46" s="646"/>
      <c r="Z46" s="646"/>
      <c r="AA46" s="647"/>
      <c r="AB46" s="649"/>
      <c r="AC46" s="648"/>
    </row>
    <row r="47" spans="1:29" ht="21" hidden="1" customHeight="1" x14ac:dyDescent="0.25">
      <c r="A47" s="518"/>
      <c r="B47" s="628"/>
      <c r="C47" s="628"/>
      <c r="D47" s="629"/>
      <c r="E47" s="645"/>
      <c r="F47" s="646"/>
      <c r="G47" s="646"/>
      <c r="H47" s="668"/>
      <c r="I47" s="645"/>
      <c r="J47" s="646"/>
      <c r="K47" s="646"/>
      <c r="L47" s="647"/>
      <c r="M47" s="646"/>
      <c r="N47" s="646"/>
      <c r="O47" s="647"/>
      <c r="P47" s="649"/>
      <c r="Q47" s="645"/>
      <c r="R47" s="646"/>
      <c r="S47" s="646"/>
      <c r="T47" s="668"/>
      <c r="U47" s="645"/>
      <c r="V47" s="646"/>
      <c r="W47" s="646"/>
      <c r="X47" s="647"/>
      <c r="Y47" s="646"/>
      <c r="Z47" s="646"/>
      <c r="AA47" s="647"/>
      <c r="AB47" s="649"/>
      <c r="AC47" s="648"/>
    </row>
    <row r="48" spans="1:29" ht="21" hidden="1" customHeight="1" x14ac:dyDescent="0.25">
      <c r="A48" s="518"/>
      <c r="B48" s="628"/>
      <c r="C48" s="628"/>
      <c r="D48" s="629"/>
      <c r="E48" s="645"/>
      <c r="F48" s="646"/>
      <c r="G48" s="646"/>
      <c r="H48" s="668"/>
      <c r="I48" s="645"/>
      <c r="J48" s="646"/>
      <c r="K48" s="646"/>
      <c r="L48" s="647"/>
      <c r="M48" s="646"/>
      <c r="N48" s="646"/>
      <c r="O48" s="647"/>
      <c r="P48" s="649"/>
      <c r="Q48" s="645"/>
      <c r="R48" s="646"/>
      <c r="S48" s="646"/>
      <c r="T48" s="668"/>
      <c r="U48" s="645"/>
      <c r="V48" s="646"/>
      <c r="W48" s="646"/>
      <c r="X48" s="647"/>
      <c r="Y48" s="646"/>
      <c r="Z48" s="646"/>
      <c r="AA48" s="647"/>
      <c r="AB48" s="649"/>
      <c r="AC48" s="648"/>
    </row>
    <row r="49" spans="1:29" ht="21" hidden="1" customHeight="1" x14ac:dyDescent="0.25">
      <c r="A49" s="518"/>
      <c r="B49" s="628"/>
      <c r="C49" s="628"/>
      <c r="D49" s="629"/>
      <c r="E49" s="645"/>
      <c r="F49" s="646"/>
      <c r="G49" s="646"/>
      <c r="H49" s="668"/>
      <c r="I49" s="645"/>
      <c r="J49" s="646"/>
      <c r="K49" s="646"/>
      <c r="L49" s="647"/>
      <c r="M49" s="646"/>
      <c r="N49" s="646"/>
      <c r="O49" s="647"/>
      <c r="P49" s="649"/>
      <c r="Q49" s="645"/>
      <c r="R49" s="646"/>
      <c r="S49" s="646"/>
      <c r="T49" s="668"/>
      <c r="U49" s="645"/>
      <c r="V49" s="646"/>
      <c r="W49" s="646"/>
      <c r="X49" s="647"/>
      <c r="Y49" s="646"/>
      <c r="Z49" s="646"/>
      <c r="AA49" s="647"/>
      <c r="AB49" s="649"/>
      <c r="AC49" s="648"/>
    </row>
    <row r="50" spans="1:29" ht="21" hidden="1" customHeight="1" x14ac:dyDescent="0.25">
      <c r="A50" s="518"/>
      <c r="B50" s="628"/>
      <c r="C50" s="628"/>
      <c r="D50" s="629"/>
      <c r="E50" s="645"/>
      <c r="F50" s="646"/>
      <c r="G50" s="646"/>
      <c r="H50" s="668"/>
      <c r="I50" s="645"/>
      <c r="J50" s="646"/>
      <c r="K50" s="646"/>
      <c r="L50" s="647"/>
      <c r="M50" s="646"/>
      <c r="N50" s="646"/>
      <c r="O50" s="647"/>
      <c r="P50" s="649"/>
      <c r="Q50" s="645"/>
      <c r="R50" s="646"/>
      <c r="S50" s="646"/>
      <c r="T50" s="668"/>
      <c r="U50" s="645"/>
      <c r="V50" s="646"/>
      <c r="W50" s="646"/>
      <c r="X50" s="647"/>
      <c r="Y50" s="646"/>
      <c r="Z50" s="646"/>
      <c r="AA50" s="647"/>
      <c r="AB50" s="649"/>
      <c r="AC50" s="648"/>
    </row>
    <row r="51" spans="1:29" ht="21" hidden="1" customHeight="1" x14ac:dyDescent="0.25">
      <c r="A51" s="518"/>
      <c r="B51" s="628"/>
      <c r="C51" s="628"/>
      <c r="D51" s="629"/>
      <c r="E51" s="645"/>
      <c r="F51" s="646"/>
      <c r="G51" s="646"/>
      <c r="H51" s="668"/>
      <c r="I51" s="645"/>
      <c r="J51" s="646"/>
      <c r="K51" s="646"/>
      <c r="L51" s="647"/>
      <c r="M51" s="646"/>
      <c r="N51" s="646"/>
      <c r="O51" s="647"/>
      <c r="P51" s="649"/>
      <c r="Q51" s="645"/>
      <c r="R51" s="646"/>
      <c r="S51" s="646"/>
      <c r="T51" s="668"/>
      <c r="U51" s="645"/>
      <c r="V51" s="646"/>
      <c r="W51" s="646"/>
      <c r="X51" s="647"/>
      <c r="Y51" s="646"/>
      <c r="Z51" s="646"/>
      <c r="AA51" s="647"/>
      <c r="AB51" s="649"/>
      <c r="AC51" s="648"/>
    </row>
    <row r="52" spans="1:29" ht="21" hidden="1" customHeight="1" x14ac:dyDescent="0.25">
      <c r="A52" s="518"/>
      <c r="B52" s="628"/>
      <c r="C52" s="628"/>
      <c r="D52" s="629"/>
      <c r="E52" s="645"/>
      <c r="F52" s="650"/>
      <c r="G52" s="650"/>
      <c r="H52" s="668"/>
      <c r="I52" s="645"/>
      <c r="J52" s="650"/>
      <c r="K52" s="646"/>
      <c r="L52" s="647"/>
      <c r="M52" s="646"/>
      <c r="N52" s="646"/>
      <c r="O52" s="647"/>
      <c r="P52" s="649"/>
      <c r="Q52" s="645"/>
      <c r="R52" s="650"/>
      <c r="S52" s="650"/>
      <c r="T52" s="668"/>
      <c r="U52" s="645"/>
      <c r="V52" s="650"/>
      <c r="W52" s="646"/>
      <c r="X52" s="647"/>
      <c r="Y52" s="646"/>
      <c r="Z52" s="646"/>
      <c r="AA52" s="647"/>
      <c r="AB52" s="649"/>
      <c r="AC52" s="648"/>
    </row>
    <row r="53" spans="1:29" ht="21" hidden="1" customHeight="1" x14ac:dyDescent="0.25">
      <c r="A53" s="518"/>
      <c r="B53" s="628"/>
      <c r="C53" s="628"/>
      <c r="D53" s="629"/>
      <c r="E53" s="645"/>
      <c r="F53" s="646"/>
      <c r="G53" s="646"/>
      <c r="H53" s="668"/>
      <c r="I53" s="645"/>
      <c r="J53" s="646"/>
      <c r="K53" s="646"/>
      <c r="L53" s="647"/>
      <c r="M53" s="646"/>
      <c r="N53" s="646"/>
      <c r="O53" s="647"/>
      <c r="P53" s="649"/>
      <c r="Q53" s="645"/>
      <c r="R53" s="646"/>
      <c r="S53" s="646"/>
      <c r="T53" s="668"/>
      <c r="U53" s="645"/>
      <c r="V53" s="646"/>
      <c r="W53" s="646"/>
      <c r="X53" s="647"/>
      <c r="Y53" s="646"/>
      <c r="Z53" s="646"/>
      <c r="AA53" s="647"/>
      <c r="AB53" s="649"/>
      <c r="AC53" s="648"/>
    </row>
    <row r="54" spans="1:29" ht="21" hidden="1" customHeight="1" x14ac:dyDescent="0.25">
      <c r="A54" s="518"/>
      <c r="B54" s="628"/>
      <c r="C54" s="628"/>
      <c r="D54" s="629"/>
      <c r="E54" s="645"/>
      <c r="F54" s="646"/>
      <c r="G54" s="646"/>
      <c r="H54" s="668"/>
      <c r="I54" s="645"/>
      <c r="J54" s="646"/>
      <c r="K54" s="646"/>
      <c r="L54" s="647"/>
      <c r="M54" s="646"/>
      <c r="N54" s="646"/>
      <c r="O54" s="647"/>
      <c r="P54" s="649"/>
      <c r="Q54" s="645"/>
      <c r="R54" s="646"/>
      <c r="S54" s="646"/>
      <c r="T54" s="668"/>
      <c r="U54" s="645"/>
      <c r="V54" s="646"/>
      <c r="W54" s="646"/>
      <c r="X54" s="647"/>
      <c r="Y54" s="646"/>
      <c r="Z54" s="646"/>
      <c r="AA54" s="647"/>
      <c r="AB54" s="649"/>
      <c r="AC54" s="648"/>
    </row>
    <row r="55" spans="1:29" ht="21" hidden="1" customHeight="1" x14ac:dyDescent="0.25">
      <c r="A55" s="518"/>
      <c r="B55" s="628"/>
      <c r="C55" s="628"/>
      <c r="D55" s="629"/>
      <c r="E55" s="645"/>
      <c r="F55" s="646"/>
      <c r="G55" s="646"/>
      <c r="H55" s="668"/>
      <c r="I55" s="645"/>
      <c r="J55" s="646"/>
      <c r="K55" s="646"/>
      <c r="L55" s="647"/>
      <c r="M55" s="646"/>
      <c r="N55" s="646"/>
      <c r="O55" s="647"/>
      <c r="P55" s="649"/>
      <c r="Q55" s="645"/>
      <c r="R55" s="646"/>
      <c r="S55" s="646"/>
      <c r="T55" s="668"/>
      <c r="U55" s="645"/>
      <c r="V55" s="646"/>
      <c r="W55" s="646"/>
      <c r="X55" s="647"/>
      <c r="Y55" s="646"/>
      <c r="Z55" s="646"/>
      <c r="AA55" s="647"/>
      <c r="AB55" s="649"/>
      <c r="AC55" s="648"/>
    </row>
    <row r="56" spans="1:29" ht="21" hidden="1" customHeight="1" x14ac:dyDescent="0.25">
      <c r="A56" s="518"/>
      <c r="B56" s="628"/>
      <c r="C56" s="628"/>
      <c r="D56" s="629"/>
      <c r="E56" s="645"/>
      <c r="F56" s="646"/>
      <c r="G56" s="646"/>
      <c r="H56" s="668"/>
      <c r="I56" s="645"/>
      <c r="J56" s="646"/>
      <c r="K56" s="646"/>
      <c r="L56" s="647"/>
      <c r="M56" s="646"/>
      <c r="N56" s="646"/>
      <c r="O56" s="647"/>
      <c r="P56" s="649"/>
      <c r="Q56" s="645"/>
      <c r="R56" s="646"/>
      <c r="S56" s="646"/>
      <c r="T56" s="668"/>
      <c r="U56" s="645"/>
      <c r="V56" s="646"/>
      <c r="W56" s="646"/>
      <c r="X56" s="647"/>
      <c r="Y56" s="646"/>
      <c r="Z56" s="646"/>
      <c r="AA56" s="647"/>
      <c r="AB56" s="649"/>
      <c r="AC56" s="648"/>
    </row>
    <row r="57" spans="1:29" ht="21" hidden="1" customHeight="1" x14ac:dyDescent="0.25">
      <c r="A57" s="524"/>
      <c r="B57" s="634"/>
      <c r="C57" s="634"/>
      <c r="D57" s="635"/>
      <c r="E57" s="651"/>
      <c r="F57" s="652"/>
      <c r="G57" s="652"/>
      <c r="H57" s="669"/>
      <c r="I57" s="651"/>
      <c r="J57" s="652"/>
      <c r="K57" s="652"/>
      <c r="L57" s="653"/>
      <c r="M57" s="652"/>
      <c r="N57" s="652"/>
      <c r="O57" s="653"/>
      <c r="P57" s="654"/>
      <c r="Q57" s="651"/>
      <c r="R57" s="652"/>
      <c r="S57" s="652"/>
      <c r="T57" s="669"/>
      <c r="U57" s="651"/>
      <c r="V57" s="652"/>
      <c r="W57" s="652"/>
      <c r="X57" s="653"/>
      <c r="Y57" s="652"/>
      <c r="Z57" s="652"/>
      <c r="AA57" s="653"/>
      <c r="AB57" s="654"/>
      <c r="AC57" s="655"/>
    </row>
    <row r="58" spans="1:29" ht="13.5" customHeight="1" x14ac:dyDescent="0.25"/>
    <row r="59" spans="1:29" ht="24" customHeight="1" x14ac:dyDescent="0.25">
      <c r="A59" s="656"/>
      <c r="C59" s="616" t="s">
        <v>228</v>
      </c>
      <c r="D59" s="616"/>
      <c r="E59" s="616"/>
      <c r="F59" s="657"/>
      <c r="G59" s="657"/>
      <c r="H59" s="657"/>
      <c r="I59" s="657"/>
      <c r="J59" s="657"/>
      <c r="K59" s="657"/>
      <c r="L59" s="657"/>
      <c r="M59" s="657"/>
      <c r="N59" s="657"/>
      <c r="O59" s="657"/>
      <c r="P59" s="657"/>
      <c r="Q59" s="616"/>
      <c r="R59" s="657"/>
      <c r="S59" s="657"/>
      <c r="T59" s="657"/>
      <c r="U59" s="657"/>
      <c r="V59" s="657"/>
      <c r="W59" s="657"/>
      <c r="X59" s="657"/>
      <c r="Y59" s="657"/>
      <c r="Z59" s="657"/>
      <c r="AA59" s="657"/>
      <c r="AB59" s="657"/>
    </row>
    <row r="60" spans="1:29" x14ac:dyDescent="0.25">
      <c r="B60" s="657"/>
      <c r="C60" s="657"/>
      <c r="D60" s="657"/>
      <c r="E60" s="657"/>
      <c r="F60" s="657"/>
      <c r="G60" s="657"/>
      <c r="H60" s="657"/>
      <c r="I60" s="657"/>
      <c r="J60" s="657"/>
      <c r="K60" s="657"/>
      <c r="L60" s="657"/>
      <c r="M60" s="657"/>
      <c r="N60" s="657"/>
      <c r="O60" s="657"/>
      <c r="P60" s="657"/>
      <c r="Q60" s="657"/>
      <c r="R60" s="657"/>
      <c r="S60" s="657"/>
      <c r="T60" s="657"/>
      <c r="U60" s="657"/>
      <c r="V60" s="657" t="s">
        <v>204</v>
      </c>
      <c r="W60" s="657"/>
      <c r="X60" s="657"/>
      <c r="Y60" s="657"/>
      <c r="Z60" s="657"/>
      <c r="AA60" s="657"/>
      <c r="AB60" s="657"/>
    </row>
    <row r="61" spans="1:29" x14ac:dyDescent="0.25">
      <c r="A61" s="365"/>
    </row>
    <row r="62" spans="1:29" x14ac:dyDescent="0.25">
      <c r="A62" s="803"/>
      <c r="B62" s="803"/>
      <c r="C62" s="656"/>
      <c r="D62" s="656"/>
      <c r="E62" s="656"/>
      <c r="F62" s="656"/>
      <c r="G62" s="656"/>
      <c r="H62" s="656"/>
      <c r="I62" s="656"/>
      <c r="J62" s="656"/>
      <c r="K62" s="656"/>
      <c r="L62" s="656"/>
      <c r="M62" s="656"/>
      <c r="N62" s="656"/>
      <c r="O62" s="656"/>
      <c r="P62" s="656"/>
      <c r="Q62" s="656"/>
      <c r="R62" s="656"/>
      <c r="S62" s="656"/>
      <c r="T62" s="656"/>
      <c r="U62" s="656"/>
      <c r="V62" s="656"/>
      <c r="W62" s="656"/>
      <c r="X62" s="656"/>
      <c r="Y62" s="656"/>
      <c r="Z62" s="656"/>
      <c r="AA62" s="656"/>
      <c r="AB62" s="656"/>
    </row>
    <row r="63" spans="1:29" x14ac:dyDescent="0.25">
      <c r="A63" s="803"/>
      <c r="B63" s="803"/>
      <c r="C63" s="656"/>
      <c r="D63" s="656"/>
      <c r="E63" s="656"/>
      <c r="F63" s="656"/>
      <c r="G63" s="656"/>
      <c r="H63" s="656"/>
      <c r="I63" s="656"/>
      <c r="J63" s="656"/>
      <c r="K63" s="656"/>
      <c r="L63" s="656"/>
      <c r="M63" s="656"/>
      <c r="N63" s="656"/>
      <c r="O63" s="656"/>
      <c r="P63" s="656"/>
      <c r="Q63" s="656"/>
      <c r="R63" s="656"/>
      <c r="S63" s="656"/>
      <c r="T63" s="656"/>
      <c r="U63" s="656"/>
      <c r="V63" s="656"/>
      <c r="W63" s="656"/>
      <c r="X63" s="656"/>
      <c r="Y63" s="656"/>
      <c r="Z63" s="656"/>
      <c r="AA63" s="656"/>
      <c r="AB63" s="656"/>
    </row>
  </sheetData>
  <mergeCells count="11">
    <mergeCell ref="AC4:AC6"/>
    <mergeCell ref="E5:P5"/>
    <mergeCell ref="A62:B62"/>
    <mergeCell ref="A63:B63"/>
    <mergeCell ref="A4:A6"/>
    <mergeCell ref="B4:B6"/>
    <mergeCell ref="C4:C6"/>
    <mergeCell ref="D4:D6"/>
    <mergeCell ref="E4:P4"/>
    <mergeCell ref="Q4:V4"/>
    <mergeCell ref="Q5:V5"/>
  </mergeCells>
  <printOptions horizontalCentered="1"/>
  <pageMargins left="0" right="0" top="0.7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zoomScaleNormal="100" workbookViewId="0">
      <pane xSplit="4" ySplit="7" topLeftCell="E8" activePane="bottomRight" state="frozen"/>
      <selection activeCell="Q5" sqref="Q5"/>
      <selection pane="topRight" activeCell="Q5" sqref="Q5"/>
      <selection pane="bottomLeft" activeCell="Q5" sqref="Q5"/>
      <selection pane="bottomRight" activeCell="Q5" sqref="Q5"/>
    </sheetView>
  </sheetViews>
  <sheetFormatPr defaultColWidth="9.28515625" defaultRowHeight="16.5" x14ac:dyDescent="0.25"/>
  <cols>
    <col min="1" max="1" width="5.7109375" style="618" customWidth="1"/>
    <col min="2" max="2" width="7.42578125" style="586" hidden="1" customWidth="1"/>
    <col min="3" max="3" width="14.7109375" style="586" customWidth="1"/>
    <col min="4" max="4" width="16.7109375" style="586" customWidth="1"/>
    <col min="5" max="5" width="8.7109375" style="586" customWidth="1"/>
    <col min="6" max="6" width="9.42578125" style="586" hidden="1" customWidth="1"/>
    <col min="7" max="7" width="8.7109375" style="586" customWidth="1"/>
    <col min="8" max="9" width="9.42578125" style="586" hidden="1" customWidth="1"/>
    <col min="10" max="10" width="8.7109375" style="586" customWidth="1"/>
    <col min="11" max="12" width="9.42578125" style="586" hidden="1" customWidth="1"/>
    <col min="13" max="13" width="8.7109375" style="586" customWidth="1"/>
    <col min="14" max="15" width="9.42578125" style="586" hidden="1" customWidth="1"/>
    <col min="16" max="18" width="8.7109375" style="586" customWidth="1"/>
    <col min="19" max="19" width="9.5703125" style="586" customWidth="1"/>
    <col min="20" max="20" width="9.7109375" style="586" customWidth="1"/>
    <col min="21" max="21" width="9.5703125" style="586" customWidth="1"/>
    <col min="22" max="22" width="10.28515625" style="586" customWidth="1"/>
    <col min="23" max="26" width="8.42578125" style="586" hidden="1" customWidth="1"/>
    <col min="27" max="27" width="7.42578125" style="586" hidden="1" customWidth="1"/>
    <col min="28" max="28" width="7.28515625" style="586" hidden="1" customWidth="1"/>
    <col min="29" max="29" width="1.28515625" style="586" hidden="1" customWidth="1"/>
    <col min="30" max="30" width="0.42578125" style="586" hidden="1" customWidth="1"/>
    <col min="31" max="32" width="9.28515625" style="495"/>
    <col min="33" max="33" width="2.28515625" style="586" customWidth="1"/>
    <col min="34" max="34" width="9" style="586" bestFit="1" customWidth="1"/>
    <col min="35" max="35" width="1.7109375" style="586" customWidth="1"/>
    <col min="36" max="36" width="8" style="586" customWidth="1"/>
    <col min="37" max="37" width="1.42578125" style="586" customWidth="1"/>
    <col min="38" max="38" width="7.7109375" style="586" customWidth="1"/>
    <col min="39" max="39" width="19.42578125" style="586" customWidth="1"/>
    <col min="40" max="41" width="9.28515625" style="586" customWidth="1"/>
    <col min="42" max="42" width="10.28515625" style="586" customWidth="1"/>
    <col min="43" max="44" width="9.28515625" style="586" customWidth="1"/>
    <col min="45" max="45" width="19" style="586" customWidth="1"/>
    <col min="46" max="46" width="11" style="586" customWidth="1"/>
    <col min="47" max="47" width="9.28515625" style="586" customWidth="1"/>
    <col min="48" max="49" width="10" style="586" customWidth="1"/>
    <col min="50" max="52" width="9.28515625" style="586" customWidth="1"/>
    <col min="53" max="16384" width="9.28515625" style="586"/>
  </cols>
  <sheetData>
    <row r="1" spans="1:29" ht="24.75" customHeight="1" x14ac:dyDescent="0.25">
      <c r="A1" s="582" t="s">
        <v>93</v>
      </c>
      <c r="B1" s="582"/>
      <c r="C1" s="582"/>
      <c r="D1" s="582"/>
      <c r="E1" s="582"/>
      <c r="F1" s="582"/>
      <c r="G1" s="582"/>
      <c r="H1" s="582"/>
      <c r="I1" s="582"/>
      <c r="J1" s="582"/>
      <c r="K1" s="582"/>
      <c r="L1" s="582"/>
      <c r="M1" s="582"/>
      <c r="N1" s="582"/>
      <c r="O1" s="582"/>
      <c r="P1" s="582"/>
      <c r="Q1" s="582"/>
      <c r="R1" s="582"/>
    </row>
    <row r="2" spans="1:29" ht="7.5" customHeight="1" x14ac:dyDescent="0.25">
      <c r="A2" s="617"/>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row>
    <row r="3" spans="1:29" ht="18.75" customHeight="1" x14ac:dyDescent="0.25">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20"/>
    </row>
    <row r="4" spans="1:29" ht="18.75" customHeight="1" x14ac:dyDescent="0.25">
      <c r="A4" s="804" t="s">
        <v>1</v>
      </c>
      <c r="B4" s="804" t="s">
        <v>70</v>
      </c>
      <c r="C4" s="804" t="s">
        <v>3</v>
      </c>
      <c r="D4" s="804" t="s">
        <v>71</v>
      </c>
      <c r="E4" s="800" t="s">
        <v>4</v>
      </c>
      <c r="F4" s="801"/>
      <c r="G4" s="801"/>
      <c r="H4" s="801"/>
      <c r="I4" s="801"/>
      <c r="J4" s="801"/>
      <c r="K4" s="801"/>
      <c r="L4" s="801"/>
      <c r="M4" s="801"/>
      <c r="N4" s="801"/>
      <c r="O4" s="801"/>
      <c r="P4" s="802"/>
      <c r="Q4" s="793" t="s">
        <v>5</v>
      </c>
      <c r="R4" s="794"/>
      <c r="S4" s="794"/>
      <c r="T4" s="794"/>
      <c r="U4" s="794"/>
      <c r="V4" s="795"/>
      <c r="W4" s="595"/>
      <c r="X4" s="595"/>
      <c r="Y4" s="595"/>
      <c r="Z4" s="595"/>
      <c r="AA4" s="595"/>
      <c r="AB4" s="596"/>
      <c r="AC4" s="797" t="s">
        <v>6</v>
      </c>
    </row>
    <row r="5" spans="1:29" ht="18.75" customHeight="1" x14ac:dyDescent="0.25">
      <c r="A5" s="805"/>
      <c r="B5" s="805"/>
      <c r="C5" s="805"/>
      <c r="D5" s="805"/>
      <c r="E5" s="800" t="s">
        <v>72</v>
      </c>
      <c r="F5" s="801"/>
      <c r="G5" s="801"/>
      <c r="H5" s="801"/>
      <c r="I5" s="801"/>
      <c r="J5" s="801"/>
      <c r="K5" s="801"/>
      <c r="L5" s="801"/>
      <c r="M5" s="801"/>
      <c r="N5" s="801"/>
      <c r="O5" s="801"/>
      <c r="P5" s="802"/>
      <c r="Q5" s="793" t="s">
        <v>72</v>
      </c>
      <c r="R5" s="794"/>
      <c r="S5" s="794"/>
      <c r="T5" s="794"/>
      <c r="U5" s="794"/>
      <c r="V5" s="795"/>
      <c r="W5" s="595"/>
      <c r="X5" s="595"/>
      <c r="Y5" s="595"/>
      <c r="Z5" s="595"/>
      <c r="AA5" s="595"/>
      <c r="AB5" s="596"/>
      <c r="AC5" s="798"/>
    </row>
    <row r="6" spans="1:29" s="583" customFormat="1" ht="21.75" customHeight="1" x14ac:dyDescent="0.25">
      <c r="A6" s="806"/>
      <c r="B6" s="806"/>
      <c r="C6" s="806"/>
      <c r="D6" s="806"/>
      <c r="E6" s="590">
        <v>1</v>
      </c>
      <c r="F6" s="590">
        <v>2</v>
      </c>
      <c r="G6" s="590">
        <v>3</v>
      </c>
      <c r="H6" s="590">
        <v>4</v>
      </c>
      <c r="I6" s="621">
        <v>5</v>
      </c>
      <c r="J6" s="621">
        <v>6</v>
      </c>
      <c r="K6" s="590">
        <v>7</v>
      </c>
      <c r="L6" s="621">
        <v>8</v>
      </c>
      <c r="M6" s="591">
        <v>9</v>
      </c>
      <c r="N6" s="590">
        <v>10</v>
      </c>
      <c r="O6" s="621">
        <v>11</v>
      </c>
      <c r="P6" s="621">
        <v>12</v>
      </c>
      <c r="Q6" s="590">
        <v>1</v>
      </c>
      <c r="R6" s="621">
        <v>2</v>
      </c>
      <c r="S6" s="592">
        <v>3</v>
      </c>
      <c r="T6" s="590">
        <v>4</v>
      </c>
      <c r="U6" s="621">
        <v>5</v>
      </c>
      <c r="V6" s="621">
        <v>6</v>
      </c>
      <c r="W6" s="590">
        <v>7</v>
      </c>
      <c r="X6" s="621">
        <v>8</v>
      </c>
      <c r="Y6" s="591">
        <v>9</v>
      </c>
      <c r="Z6" s="590">
        <v>10</v>
      </c>
      <c r="AA6" s="621">
        <v>11</v>
      </c>
      <c r="AB6" s="621">
        <v>12</v>
      </c>
      <c r="AC6" s="799"/>
    </row>
    <row r="7" spans="1:29" s="622" customFormat="1" ht="21" customHeight="1" x14ac:dyDescent="0.25">
      <c r="A7" s="599" t="s">
        <v>15</v>
      </c>
      <c r="B7" s="599" t="s">
        <v>16</v>
      </c>
      <c r="C7" s="599" t="s">
        <v>16</v>
      </c>
      <c r="D7" s="599" t="s">
        <v>73</v>
      </c>
      <c r="E7" s="384" t="s">
        <v>146</v>
      </c>
      <c r="F7" s="599">
        <v>7</v>
      </c>
      <c r="G7" s="384" t="s">
        <v>147</v>
      </c>
      <c r="H7" s="599">
        <v>9</v>
      </c>
      <c r="I7" s="599">
        <v>10</v>
      </c>
      <c r="J7" s="384" t="s">
        <v>148</v>
      </c>
      <c r="K7" s="599">
        <v>12</v>
      </c>
      <c r="L7" s="599">
        <v>13</v>
      </c>
      <c r="M7" s="384" t="s">
        <v>150</v>
      </c>
      <c r="N7" s="599">
        <v>15</v>
      </c>
      <c r="O7" s="599">
        <v>16</v>
      </c>
      <c r="P7" s="384" t="s">
        <v>149</v>
      </c>
      <c r="Q7" s="384" t="s">
        <v>151</v>
      </c>
      <c r="R7" s="384" t="s">
        <v>152</v>
      </c>
      <c r="S7" s="384" t="s">
        <v>153</v>
      </c>
      <c r="T7" s="384" t="s">
        <v>154</v>
      </c>
      <c r="U7" s="384" t="s">
        <v>155</v>
      </c>
      <c r="V7" s="384" t="s">
        <v>156</v>
      </c>
      <c r="W7" s="660">
        <v>12</v>
      </c>
      <c r="X7" s="660">
        <v>13</v>
      </c>
      <c r="Y7" s="661">
        <v>14</v>
      </c>
      <c r="Z7" s="660">
        <v>15</v>
      </c>
      <c r="AA7" s="660">
        <v>16</v>
      </c>
      <c r="AB7" s="660">
        <v>17</v>
      </c>
      <c r="AC7" s="660"/>
    </row>
    <row r="8" spans="1:29" ht="21" customHeight="1" x14ac:dyDescent="0.25">
      <c r="A8" s="504">
        <v>1</v>
      </c>
      <c r="B8" s="504" t="s">
        <v>17</v>
      </c>
      <c r="C8" s="623" t="s">
        <v>75</v>
      </c>
      <c r="D8" s="624" t="s">
        <v>76</v>
      </c>
      <c r="E8" s="368">
        <v>71080</v>
      </c>
      <c r="F8" s="368">
        <v>71443</v>
      </c>
      <c r="G8" s="368">
        <v>70013</v>
      </c>
      <c r="H8" s="368">
        <v>67720</v>
      </c>
      <c r="I8" s="368">
        <v>66690</v>
      </c>
      <c r="J8" s="368">
        <v>67285</v>
      </c>
      <c r="K8" s="368">
        <v>66279</v>
      </c>
      <c r="L8" s="626">
        <v>66831</v>
      </c>
      <c r="M8" s="643">
        <v>64078</v>
      </c>
      <c r="N8" s="368">
        <v>66180</v>
      </c>
      <c r="O8" s="626">
        <v>66530</v>
      </c>
      <c r="P8" s="368">
        <v>66850</v>
      </c>
      <c r="Q8" s="368">
        <v>66500</v>
      </c>
      <c r="R8" s="368">
        <v>72200</v>
      </c>
      <c r="S8" s="643">
        <v>72230</v>
      </c>
      <c r="T8" s="368">
        <v>72400</v>
      </c>
      <c r="U8" s="368"/>
      <c r="V8" s="368"/>
      <c r="W8" s="366"/>
      <c r="X8" s="631"/>
      <c r="Y8" s="649"/>
      <c r="Z8" s="366"/>
      <c r="AA8" s="631"/>
      <c r="AB8" s="366"/>
      <c r="AC8" s="632"/>
    </row>
    <row r="9" spans="1:29" ht="21" customHeight="1" x14ac:dyDescent="0.25">
      <c r="A9" s="518">
        <v>2</v>
      </c>
      <c r="B9" s="518" t="s">
        <v>19</v>
      </c>
      <c r="C9" s="628" t="s">
        <v>77</v>
      </c>
      <c r="D9" s="629" t="s">
        <v>78</v>
      </c>
      <c r="E9" s="366">
        <v>401000</v>
      </c>
      <c r="F9" s="366">
        <v>401000</v>
      </c>
      <c r="G9" s="366">
        <v>419000</v>
      </c>
      <c r="H9" s="366">
        <f>351*1000</f>
        <v>351000</v>
      </c>
      <c r="I9" s="366">
        <f>350*1000</f>
        <v>350000</v>
      </c>
      <c r="J9" s="366">
        <f>339*1000</f>
        <v>339000</v>
      </c>
      <c r="K9" s="366">
        <f>359*1000</f>
        <v>359000</v>
      </c>
      <c r="L9" s="631">
        <f>340*1000</f>
        <v>340000</v>
      </c>
      <c r="M9" s="649">
        <f>342*1000</f>
        <v>342000</v>
      </c>
      <c r="N9" s="366">
        <f>332*1000</f>
        <v>332000</v>
      </c>
      <c r="O9" s="631">
        <f>345*1000</f>
        <v>345000</v>
      </c>
      <c r="P9" s="366">
        <f>359*1000</f>
        <v>359000</v>
      </c>
      <c r="Q9" s="366">
        <f>357*1000</f>
        <v>357000</v>
      </c>
      <c r="R9" s="366">
        <v>366783</v>
      </c>
      <c r="S9" s="366">
        <v>375000</v>
      </c>
      <c r="T9" s="366">
        <f>383*1000</f>
        <v>383000</v>
      </c>
      <c r="U9" s="366"/>
      <c r="V9" s="366"/>
      <c r="W9" s="366"/>
      <c r="X9" s="631"/>
      <c r="Y9" s="649"/>
      <c r="Z9" s="366"/>
      <c r="AA9" s="631"/>
      <c r="AB9" s="366"/>
      <c r="AC9" s="632"/>
    </row>
    <row r="10" spans="1:29" ht="21" customHeight="1" x14ac:dyDescent="0.25">
      <c r="A10" s="518">
        <v>3</v>
      </c>
      <c r="B10" s="518" t="s">
        <v>21</v>
      </c>
      <c r="C10" s="628" t="s">
        <v>79</v>
      </c>
      <c r="D10" s="629" t="s">
        <v>80</v>
      </c>
      <c r="E10" s="366">
        <v>75789</v>
      </c>
      <c r="F10" s="366">
        <v>80426</v>
      </c>
      <c r="G10" s="366">
        <v>79693</v>
      </c>
      <c r="H10" s="366">
        <v>79962</v>
      </c>
      <c r="I10" s="366">
        <v>81320</v>
      </c>
      <c r="J10" s="366">
        <v>79777</v>
      </c>
      <c r="K10" s="366">
        <v>81391</v>
      </c>
      <c r="L10" s="631">
        <v>79213</v>
      </c>
      <c r="M10" s="649">
        <v>78304</v>
      </c>
      <c r="N10" s="366">
        <v>83272</v>
      </c>
      <c r="O10" s="631">
        <v>83312</v>
      </c>
      <c r="P10" s="366">
        <v>81302</v>
      </c>
      <c r="Q10" s="366">
        <v>78586</v>
      </c>
      <c r="R10" s="366">
        <v>84300</v>
      </c>
      <c r="S10" s="366">
        <v>88784</v>
      </c>
      <c r="T10" s="366">
        <v>88408</v>
      </c>
      <c r="U10" s="366"/>
      <c r="V10" s="366"/>
      <c r="W10" s="366"/>
      <c r="X10" s="631"/>
      <c r="Y10" s="649"/>
      <c r="Z10" s="366"/>
      <c r="AA10" s="631"/>
      <c r="AB10" s="366"/>
      <c r="AC10" s="632"/>
    </row>
    <row r="11" spans="1:29" ht="21" customHeight="1" x14ac:dyDescent="0.25">
      <c r="A11" s="518">
        <v>4</v>
      </c>
      <c r="B11" s="518" t="s">
        <v>23</v>
      </c>
      <c r="C11" s="628" t="s">
        <v>24</v>
      </c>
      <c r="D11" s="629" t="s">
        <v>81</v>
      </c>
      <c r="E11" s="366">
        <v>113000</v>
      </c>
      <c r="F11" s="366">
        <v>114000</v>
      </c>
      <c r="G11" s="366">
        <v>112000</v>
      </c>
      <c r="H11" s="366">
        <f>115*1000</f>
        <v>115000</v>
      </c>
      <c r="I11" s="366">
        <f>111*1000</f>
        <v>111000</v>
      </c>
      <c r="J11" s="366">
        <f>116*1000</f>
        <v>116000</v>
      </c>
      <c r="K11" s="366">
        <f>114*1000</f>
        <v>114000</v>
      </c>
      <c r="L11" s="631">
        <f>112*1000</f>
        <v>112000</v>
      </c>
      <c r="M11" s="649">
        <f>116*1000</f>
        <v>116000</v>
      </c>
      <c r="N11" s="366">
        <f>114*1000</f>
        <v>114000</v>
      </c>
      <c r="O11" s="631">
        <f>115*1000</f>
        <v>115000</v>
      </c>
      <c r="P11" s="366">
        <f>116*1000</f>
        <v>116000</v>
      </c>
      <c r="Q11" s="366">
        <f>109*1000</f>
        <v>109000</v>
      </c>
      <c r="R11" s="366">
        <f>115500</f>
        <v>115500</v>
      </c>
      <c r="S11" s="366">
        <f>121*1000</f>
        <v>121000</v>
      </c>
      <c r="T11" s="366">
        <f>122*1000</f>
        <v>122000</v>
      </c>
      <c r="U11" s="366"/>
      <c r="V11" s="366"/>
      <c r="W11" s="366"/>
      <c r="X11" s="631"/>
      <c r="Y11" s="649"/>
      <c r="Z11" s="366"/>
      <c r="AA11" s="631"/>
      <c r="AB11" s="366"/>
      <c r="AC11" s="632"/>
    </row>
    <row r="12" spans="1:29" ht="21" customHeight="1" x14ac:dyDescent="0.25">
      <c r="A12" s="518">
        <v>5</v>
      </c>
      <c r="B12" s="518" t="s">
        <v>25</v>
      </c>
      <c r="C12" s="628" t="s">
        <v>82</v>
      </c>
      <c r="D12" s="629" t="s">
        <v>81</v>
      </c>
      <c r="E12" s="366">
        <v>56178</v>
      </c>
      <c r="F12" s="366">
        <v>57485</v>
      </c>
      <c r="G12" s="366">
        <v>58639</v>
      </c>
      <c r="H12" s="366">
        <v>56747</v>
      </c>
      <c r="I12" s="366">
        <v>56595</v>
      </c>
      <c r="J12" s="366">
        <v>57969</v>
      </c>
      <c r="K12" s="366">
        <v>57575</v>
      </c>
      <c r="L12" s="631">
        <v>57060</v>
      </c>
      <c r="M12" s="649">
        <v>58314</v>
      </c>
      <c r="N12" s="366">
        <v>55274</v>
      </c>
      <c r="O12" s="631">
        <v>56214</v>
      </c>
      <c r="P12" s="366">
        <v>57342</v>
      </c>
      <c r="Q12" s="366">
        <v>55273</v>
      </c>
      <c r="R12" s="366">
        <v>57300</v>
      </c>
      <c r="S12" s="366">
        <v>59347</v>
      </c>
      <c r="T12" s="366">
        <v>60225</v>
      </c>
      <c r="U12" s="366"/>
      <c r="V12" s="366"/>
      <c r="W12" s="366"/>
      <c r="X12" s="631"/>
      <c r="Y12" s="649"/>
      <c r="Z12" s="366"/>
      <c r="AA12" s="631"/>
      <c r="AB12" s="366"/>
      <c r="AC12" s="632"/>
    </row>
    <row r="13" spans="1:29" ht="21" customHeight="1" x14ac:dyDescent="0.25">
      <c r="A13" s="518">
        <v>6</v>
      </c>
      <c r="B13" s="518" t="s">
        <v>27</v>
      </c>
      <c r="C13" s="628" t="s">
        <v>28</v>
      </c>
      <c r="D13" s="629" t="s">
        <v>81</v>
      </c>
      <c r="E13" s="366">
        <v>48983</v>
      </c>
      <c r="F13" s="366">
        <v>49441</v>
      </c>
      <c r="G13" s="366">
        <v>53754</v>
      </c>
      <c r="H13" s="366">
        <v>50521</v>
      </c>
      <c r="I13" s="366">
        <v>49022</v>
      </c>
      <c r="J13" s="366">
        <v>49059</v>
      </c>
      <c r="K13" s="366">
        <v>53842</v>
      </c>
      <c r="L13" s="631">
        <v>36742</v>
      </c>
      <c r="M13" s="649">
        <v>53111</v>
      </c>
      <c r="N13" s="366">
        <v>54408</v>
      </c>
      <c r="O13" s="631">
        <v>54502</v>
      </c>
      <c r="P13" s="366">
        <v>45732</v>
      </c>
      <c r="Q13" s="366">
        <v>45409</v>
      </c>
      <c r="R13" s="366">
        <v>48900</v>
      </c>
      <c r="S13" s="366">
        <v>56927</v>
      </c>
      <c r="T13" s="366">
        <v>53319</v>
      </c>
      <c r="U13" s="366"/>
      <c r="V13" s="366"/>
      <c r="W13" s="366"/>
      <c r="X13" s="631"/>
      <c r="Y13" s="649"/>
      <c r="Z13" s="366"/>
      <c r="AA13" s="631"/>
      <c r="AB13" s="366"/>
      <c r="AC13" s="632"/>
    </row>
    <row r="14" spans="1:29" ht="21" customHeight="1" x14ac:dyDescent="0.25">
      <c r="A14" s="518">
        <v>7</v>
      </c>
      <c r="B14" s="518" t="s">
        <v>29</v>
      </c>
      <c r="C14" s="628" t="s">
        <v>30</v>
      </c>
      <c r="D14" s="629" t="s">
        <v>81</v>
      </c>
      <c r="E14" s="366">
        <v>35973.300000000003</v>
      </c>
      <c r="F14" s="366">
        <v>35397.9</v>
      </c>
      <c r="G14" s="366">
        <v>39601.699999999997</v>
      </c>
      <c r="H14" s="366">
        <f>36393200/1000</f>
        <v>36393.199999999997</v>
      </c>
      <c r="I14" s="366">
        <f>37542300/1000</f>
        <v>37542.300000000003</v>
      </c>
      <c r="J14" s="366">
        <f>37355100/1000</f>
        <v>37355.1</v>
      </c>
      <c r="K14" s="366">
        <f>38428400/1000</f>
        <v>38428.400000000001</v>
      </c>
      <c r="L14" s="631">
        <f>30334400/1000</f>
        <v>30334.400000000001</v>
      </c>
      <c r="M14" s="649">
        <f>38419600/1000</f>
        <v>38419.599999999999</v>
      </c>
      <c r="N14" s="366">
        <f>41126200/1000</f>
        <v>41126.199999999997</v>
      </c>
      <c r="O14" s="631">
        <f>37840000/1000</f>
        <v>37840</v>
      </c>
      <c r="P14" s="366">
        <f>35734100/1000</f>
        <v>35734.1</v>
      </c>
      <c r="Q14" s="366">
        <f>32937000/1000</f>
        <v>32937</v>
      </c>
      <c r="R14" s="586">
        <f>35015200/1000</f>
        <v>35015.199999999997</v>
      </c>
      <c r="S14" s="751">
        <f>40231300/1000</f>
        <v>40231.300000000003</v>
      </c>
      <c r="T14" s="751">
        <f>39560400/1000</f>
        <v>39560.400000000001</v>
      </c>
      <c r="U14" s="366"/>
      <c r="V14" s="366"/>
      <c r="W14" s="366"/>
      <c r="X14" s="631"/>
      <c r="Y14" s="649"/>
      <c r="Z14" s="366"/>
      <c r="AA14" s="631"/>
      <c r="AB14" s="366"/>
      <c r="AC14" s="632"/>
    </row>
    <row r="15" spans="1:29" ht="21" customHeight="1" x14ac:dyDescent="0.25">
      <c r="A15" s="518">
        <v>8</v>
      </c>
      <c r="B15" s="518" t="s">
        <v>31</v>
      </c>
      <c r="C15" s="628" t="s">
        <v>32</v>
      </c>
      <c r="D15" s="629" t="s">
        <v>83</v>
      </c>
      <c r="E15" s="366">
        <v>2310</v>
      </c>
      <c r="F15" s="366">
        <v>3690</v>
      </c>
      <c r="G15" s="366">
        <v>2110</v>
      </c>
      <c r="H15" s="366">
        <v>2200</v>
      </c>
      <c r="I15" s="366">
        <v>2130</v>
      </c>
      <c r="J15" s="366">
        <f>210*10</f>
        <v>2100</v>
      </c>
      <c r="K15" s="366">
        <f>224*10</f>
        <v>2240</v>
      </c>
      <c r="L15" s="631">
        <f>219*10</f>
        <v>2190</v>
      </c>
      <c r="M15" s="649">
        <f>238*10</f>
        <v>2380</v>
      </c>
      <c r="N15" s="366">
        <f>215*10</f>
        <v>2150</v>
      </c>
      <c r="O15" s="631">
        <f>219*10</f>
        <v>2190</v>
      </c>
      <c r="P15" s="366">
        <f>244*10</f>
        <v>2440</v>
      </c>
      <c r="Q15" s="366">
        <v>2340.6</v>
      </c>
      <c r="R15" s="366">
        <v>2089</v>
      </c>
      <c r="S15" s="366">
        <v>2699</v>
      </c>
      <c r="T15" s="366">
        <f>275*10</f>
        <v>2750</v>
      </c>
      <c r="U15" s="366">
        <f>271*10</f>
        <v>2710</v>
      </c>
      <c r="V15" s="366"/>
      <c r="W15" s="366"/>
      <c r="X15" s="631"/>
      <c r="Y15" s="649"/>
      <c r="Z15" s="366"/>
      <c r="AA15" s="631"/>
      <c r="AB15" s="366"/>
      <c r="AC15" s="632"/>
    </row>
    <row r="16" spans="1:29" ht="21" customHeight="1" x14ac:dyDescent="0.25">
      <c r="A16" s="518">
        <v>9</v>
      </c>
      <c r="B16" s="518" t="s">
        <v>33</v>
      </c>
      <c r="C16" s="628" t="s">
        <v>84</v>
      </c>
      <c r="D16" s="629" t="s">
        <v>78</v>
      </c>
      <c r="E16" s="366">
        <v>59420</v>
      </c>
      <c r="F16" s="366">
        <v>50960</v>
      </c>
      <c r="G16" s="366">
        <v>63510</v>
      </c>
      <c r="H16" s="366">
        <v>64910</v>
      </c>
      <c r="I16" s="366">
        <v>60610</v>
      </c>
      <c r="J16" s="366">
        <f>53.92*1000</f>
        <v>53920</v>
      </c>
      <c r="K16" s="366">
        <f>64.59*1000</f>
        <v>64590</v>
      </c>
      <c r="L16" s="631">
        <f>61.59*1000</f>
        <v>61590</v>
      </c>
      <c r="M16" s="649">
        <f>68.53*1000</f>
        <v>68530</v>
      </c>
      <c r="N16" s="366">
        <f>76.06*1000</f>
        <v>76060</v>
      </c>
      <c r="O16" s="631">
        <f>62.66*1000</f>
        <v>62660</v>
      </c>
      <c r="P16" s="366">
        <f>63.55*1000</f>
        <v>63550</v>
      </c>
      <c r="Q16" s="366">
        <f>71.24*1000</f>
        <v>71240</v>
      </c>
      <c r="R16" s="366">
        <f>63.71*1000</f>
        <v>63710</v>
      </c>
      <c r="S16" s="366">
        <v>59590</v>
      </c>
      <c r="T16" s="366">
        <f>71.94*1000</f>
        <v>71940</v>
      </c>
      <c r="U16" s="366">
        <f>73.41*1000</f>
        <v>73410</v>
      </c>
      <c r="V16" s="366"/>
      <c r="W16" s="366"/>
      <c r="X16" s="631"/>
      <c r="Y16" s="649"/>
      <c r="Z16" s="366"/>
      <c r="AA16" s="631"/>
      <c r="AB16" s="366"/>
      <c r="AC16" s="632"/>
    </row>
    <row r="17" spans="1:29" ht="21" customHeight="1" x14ac:dyDescent="0.25">
      <c r="A17" s="518">
        <v>10</v>
      </c>
      <c r="B17" s="518" t="s">
        <v>35</v>
      </c>
      <c r="C17" s="628" t="s">
        <v>36</v>
      </c>
      <c r="D17" s="629" t="s">
        <v>85</v>
      </c>
      <c r="E17" s="366">
        <v>10602</v>
      </c>
      <c r="F17" s="366">
        <v>8600</v>
      </c>
      <c r="G17" s="366">
        <v>9304</v>
      </c>
      <c r="H17" s="366">
        <v>9273</v>
      </c>
      <c r="I17" s="366">
        <v>8773</v>
      </c>
      <c r="J17" s="366">
        <v>9010</v>
      </c>
      <c r="K17" s="366">
        <v>9477</v>
      </c>
      <c r="L17" s="631">
        <v>8668</v>
      </c>
      <c r="M17" s="649">
        <v>9648</v>
      </c>
      <c r="N17" s="366">
        <v>9998</v>
      </c>
      <c r="O17" s="631">
        <v>9393</v>
      </c>
      <c r="P17" s="366">
        <v>10306</v>
      </c>
      <c r="Q17" s="366">
        <v>10340</v>
      </c>
      <c r="R17" s="366">
        <v>9514</v>
      </c>
      <c r="S17" s="366">
        <v>10300</v>
      </c>
      <c r="T17" s="366">
        <v>10205</v>
      </c>
      <c r="U17" s="366">
        <v>9890</v>
      </c>
      <c r="V17" s="366"/>
      <c r="W17" s="366"/>
      <c r="X17" s="631"/>
      <c r="Y17" s="649"/>
      <c r="Z17" s="366"/>
      <c r="AA17" s="631"/>
      <c r="AB17" s="366"/>
      <c r="AC17" s="632"/>
    </row>
    <row r="18" spans="1:29" ht="21" customHeight="1" x14ac:dyDescent="0.25">
      <c r="A18" s="518">
        <v>11</v>
      </c>
      <c r="B18" s="518" t="s">
        <v>37</v>
      </c>
      <c r="C18" s="628" t="s">
        <v>86</v>
      </c>
      <c r="D18" s="629" t="s">
        <v>78</v>
      </c>
      <c r="E18" s="366">
        <v>51000</v>
      </c>
      <c r="F18" s="366">
        <v>48300</v>
      </c>
      <c r="G18" s="366">
        <v>53300</v>
      </c>
      <c r="H18" s="366">
        <v>53320</v>
      </c>
      <c r="I18" s="366">
        <v>50300</v>
      </c>
      <c r="J18" s="366">
        <v>50720</v>
      </c>
      <c r="K18" s="366">
        <v>54210</v>
      </c>
      <c r="L18" s="631">
        <v>51890</v>
      </c>
      <c r="M18" s="649">
        <v>56400</v>
      </c>
      <c r="N18" s="366">
        <v>53520</v>
      </c>
      <c r="O18" s="631">
        <v>51300</v>
      </c>
      <c r="P18" s="366">
        <v>57400</v>
      </c>
      <c r="Q18" s="366">
        <v>57100</v>
      </c>
      <c r="R18" s="366">
        <v>51940</v>
      </c>
      <c r="S18" s="366">
        <v>60400</v>
      </c>
      <c r="T18" s="366">
        <v>62110</v>
      </c>
      <c r="U18" s="366">
        <v>60800</v>
      </c>
      <c r="V18" s="751">
        <v>66100</v>
      </c>
      <c r="W18" s="366"/>
      <c r="X18" s="631"/>
      <c r="Y18" s="649"/>
      <c r="Z18" s="366"/>
      <c r="AA18" s="631"/>
      <c r="AB18" s="366"/>
      <c r="AC18" s="632"/>
    </row>
    <row r="19" spans="1:29" ht="21" customHeight="1" x14ac:dyDescent="0.25">
      <c r="A19" s="518">
        <v>12</v>
      </c>
      <c r="B19" s="518" t="s">
        <v>39</v>
      </c>
      <c r="C19" s="628" t="s">
        <v>40</v>
      </c>
      <c r="D19" s="629" t="s">
        <v>87</v>
      </c>
      <c r="E19" s="366">
        <v>38734</v>
      </c>
      <c r="F19" s="366">
        <v>39297</v>
      </c>
      <c r="G19" s="366">
        <v>38249</v>
      </c>
      <c r="H19" s="366">
        <v>38711</v>
      </c>
      <c r="I19" s="366">
        <v>40196</v>
      </c>
      <c r="J19" s="366">
        <v>39197</v>
      </c>
      <c r="K19" s="366">
        <v>38707</v>
      </c>
      <c r="L19" s="631">
        <v>40033</v>
      </c>
      <c r="M19" s="649">
        <v>40778</v>
      </c>
      <c r="N19" s="366">
        <v>41592</v>
      </c>
      <c r="O19" s="631">
        <v>41595</v>
      </c>
      <c r="P19" s="366">
        <v>41100</v>
      </c>
      <c r="Q19" s="366">
        <v>41266</v>
      </c>
      <c r="R19" s="366">
        <v>39962</v>
      </c>
      <c r="S19" s="366">
        <v>45035</v>
      </c>
      <c r="T19" s="366">
        <v>45400</v>
      </c>
      <c r="V19" s="366"/>
      <c r="W19" s="366"/>
      <c r="X19" s="631"/>
      <c r="Y19" s="649"/>
      <c r="Z19" s="366"/>
      <c r="AA19" s="631"/>
      <c r="AB19" s="366"/>
      <c r="AC19" s="632"/>
    </row>
    <row r="20" spans="1:29" ht="21" customHeight="1" x14ac:dyDescent="0.25">
      <c r="A20" s="518">
        <v>13</v>
      </c>
      <c r="B20" s="518" t="s">
        <v>41</v>
      </c>
      <c r="C20" s="628" t="s">
        <v>88</v>
      </c>
      <c r="D20" s="629" t="s">
        <v>78</v>
      </c>
      <c r="E20" s="366">
        <v>18000</v>
      </c>
      <c r="F20" s="366">
        <v>18864</v>
      </c>
      <c r="G20" s="366">
        <v>18920</v>
      </c>
      <c r="H20" s="366">
        <v>20585</v>
      </c>
      <c r="I20" s="366">
        <v>20312</v>
      </c>
      <c r="J20" s="366">
        <v>19333</v>
      </c>
      <c r="K20" s="366">
        <v>20575</v>
      </c>
      <c r="L20" s="631">
        <v>19475</v>
      </c>
      <c r="M20" s="649">
        <v>20335</v>
      </c>
      <c r="N20" s="366">
        <v>21843</v>
      </c>
      <c r="O20" s="631">
        <v>19858</v>
      </c>
      <c r="P20" s="366">
        <v>23834</v>
      </c>
      <c r="Q20" s="366">
        <v>21201</v>
      </c>
      <c r="R20" s="366">
        <v>20894</v>
      </c>
      <c r="S20" s="366">
        <v>19206</v>
      </c>
      <c r="T20" s="366">
        <v>25214</v>
      </c>
      <c r="U20" s="751">
        <v>24814</v>
      </c>
      <c r="V20" s="366"/>
      <c r="W20" s="366"/>
      <c r="X20" s="631"/>
      <c r="Y20" s="649"/>
      <c r="Z20" s="366"/>
      <c r="AA20" s="631"/>
      <c r="AB20" s="366"/>
      <c r="AC20" s="632"/>
    </row>
    <row r="21" spans="1:29" ht="21" customHeight="1" x14ac:dyDescent="0.25">
      <c r="A21" s="518">
        <v>14</v>
      </c>
      <c r="B21" s="518" t="s">
        <v>43</v>
      </c>
      <c r="C21" s="628" t="s">
        <v>89</v>
      </c>
      <c r="D21" s="629" t="s">
        <v>78</v>
      </c>
      <c r="E21" s="366">
        <v>27157</v>
      </c>
      <c r="F21" s="366">
        <v>24719</v>
      </c>
      <c r="G21" s="366">
        <v>28575</v>
      </c>
      <c r="H21" s="366">
        <v>28946</v>
      </c>
      <c r="I21" s="366">
        <v>29928</v>
      </c>
      <c r="J21" s="366">
        <v>27588</v>
      </c>
      <c r="K21" s="366">
        <v>28259</v>
      </c>
      <c r="L21" s="631">
        <v>29708</v>
      </c>
      <c r="M21" s="649">
        <v>29696</v>
      </c>
      <c r="N21" s="366">
        <v>32272</v>
      </c>
      <c r="O21" s="631">
        <v>3017</v>
      </c>
      <c r="P21" s="366">
        <v>29280</v>
      </c>
      <c r="Q21" s="366">
        <v>34876</v>
      </c>
      <c r="R21" s="366">
        <v>32273</v>
      </c>
      <c r="S21" s="366">
        <v>38497</v>
      </c>
      <c r="T21" s="366">
        <v>41604</v>
      </c>
      <c r="U21" s="751">
        <v>40045</v>
      </c>
      <c r="V21" s="366"/>
      <c r="W21" s="366"/>
      <c r="X21" s="631"/>
      <c r="Y21" s="649"/>
      <c r="Z21" s="366"/>
      <c r="AA21" s="631"/>
      <c r="AB21" s="366"/>
      <c r="AC21" s="632"/>
    </row>
    <row r="22" spans="1:29" ht="21" customHeight="1" x14ac:dyDescent="0.25">
      <c r="A22" s="518">
        <v>15</v>
      </c>
      <c r="B22" s="518" t="s">
        <v>45</v>
      </c>
      <c r="C22" s="628" t="s">
        <v>90</v>
      </c>
      <c r="D22" s="629" t="s">
        <v>91</v>
      </c>
      <c r="E22" s="366">
        <v>119155</v>
      </c>
      <c r="F22" s="366">
        <v>105639</v>
      </c>
      <c r="G22" s="366">
        <v>112585</v>
      </c>
      <c r="H22" s="366">
        <v>128369</v>
      </c>
      <c r="I22" s="366">
        <v>125857</v>
      </c>
      <c r="J22" s="366">
        <v>113145</v>
      </c>
      <c r="K22" s="366">
        <v>125458</v>
      </c>
      <c r="L22" s="631">
        <v>115469</v>
      </c>
      <c r="M22" s="649">
        <v>118796</v>
      </c>
      <c r="N22" s="366">
        <v>127912</v>
      </c>
      <c r="O22" s="631">
        <v>128850</v>
      </c>
      <c r="P22" s="366">
        <v>130708</v>
      </c>
      <c r="Q22" s="366">
        <v>124869</v>
      </c>
      <c r="R22" s="366">
        <v>114242</v>
      </c>
      <c r="S22" s="366">
        <v>124199</v>
      </c>
      <c r="T22" s="751">
        <v>154044</v>
      </c>
      <c r="U22" s="751">
        <v>143624</v>
      </c>
      <c r="V22" s="366"/>
      <c r="W22" s="366"/>
      <c r="X22" s="631"/>
      <c r="Y22" s="649"/>
      <c r="Z22" s="366"/>
      <c r="AA22" s="631"/>
      <c r="AB22" s="366"/>
      <c r="AC22" s="632"/>
    </row>
    <row r="23" spans="1:29" ht="21" customHeight="1" x14ac:dyDescent="0.25">
      <c r="A23" s="524">
        <v>16</v>
      </c>
      <c r="B23" s="524" t="s">
        <v>47</v>
      </c>
      <c r="C23" s="634" t="s">
        <v>56</v>
      </c>
      <c r="D23" s="635" t="s">
        <v>92</v>
      </c>
      <c r="E23" s="636">
        <v>55789</v>
      </c>
      <c r="F23" s="636">
        <v>52483</v>
      </c>
      <c r="G23" s="636">
        <v>51891</v>
      </c>
      <c r="H23" s="636">
        <v>55914</v>
      </c>
      <c r="I23" s="636">
        <v>51933</v>
      </c>
      <c r="J23" s="636">
        <v>49036</v>
      </c>
      <c r="K23" s="636">
        <v>54895</v>
      </c>
      <c r="L23" s="638">
        <v>52688</v>
      </c>
      <c r="M23" s="654">
        <v>54982</v>
      </c>
      <c r="N23" s="636">
        <v>59352</v>
      </c>
      <c r="O23" s="638">
        <v>58234</v>
      </c>
      <c r="P23" s="636">
        <v>59565</v>
      </c>
      <c r="Q23" s="636">
        <v>62781</v>
      </c>
      <c r="R23" s="636">
        <v>63253</v>
      </c>
      <c r="S23" s="636">
        <v>73600</v>
      </c>
      <c r="T23" s="636">
        <v>73566</v>
      </c>
      <c r="U23" s="636">
        <v>77669</v>
      </c>
      <c r="V23" s="636"/>
      <c r="W23" s="636"/>
      <c r="X23" s="638"/>
      <c r="Y23" s="654"/>
      <c r="Z23" s="636"/>
      <c r="AA23" s="638"/>
      <c r="AB23" s="636"/>
      <c r="AC23" s="639"/>
    </row>
    <row r="24" spans="1:29" ht="21" hidden="1" customHeight="1" x14ac:dyDescent="0.25">
      <c r="A24" s="504"/>
      <c r="B24" s="623"/>
      <c r="C24" s="623"/>
      <c r="D24" s="624"/>
      <c r="E24" s="640"/>
      <c r="F24" s="641"/>
      <c r="G24" s="641"/>
      <c r="H24" s="641"/>
      <c r="I24" s="640"/>
      <c r="J24" s="641"/>
      <c r="K24" s="641"/>
      <c r="L24" s="642"/>
      <c r="M24" s="641"/>
      <c r="N24" s="641"/>
      <c r="O24" s="642"/>
      <c r="P24" s="643"/>
      <c r="Q24" s="640"/>
      <c r="R24" s="641"/>
      <c r="S24" s="641"/>
      <c r="T24" s="641"/>
      <c r="U24" s="640"/>
      <c r="V24" s="641"/>
      <c r="W24" s="641"/>
      <c r="X24" s="642"/>
      <c r="Y24" s="641"/>
      <c r="Z24" s="641"/>
      <c r="AA24" s="642"/>
      <c r="AB24" s="643"/>
      <c r="AC24" s="644"/>
    </row>
    <row r="25" spans="1:29" ht="21" hidden="1" customHeight="1" x14ac:dyDescent="0.25">
      <c r="A25" s="518"/>
      <c r="B25" s="628"/>
      <c r="C25" s="628"/>
      <c r="D25" s="629"/>
      <c r="E25" s="645"/>
      <c r="F25" s="646"/>
      <c r="G25" s="646"/>
      <c r="H25" s="646"/>
      <c r="I25" s="645"/>
      <c r="J25" s="646"/>
      <c r="K25" s="646"/>
      <c r="L25" s="647"/>
      <c r="M25" s="646"/>
      <c r="N25" s="646"/>
      <c r="O25" s="647"/>
      <c r="P25" s="643"/>
      <c r="Q25" s="645"/>
      <c r="R25" s="646"/>
      <c r="S25" s="646"/>
      <c r="T25" s="646"/>
      <c r="U25" s="645"/>
      <c r="V25" s="646"/>
      <c r="W25" s="646"/>
      <c r="X25" s="647"/>
      <c r="Y25" s="646"/>
      <c r="Z25" s="646"/>
      <c r="AA25" s="647"/>
      <c r="AB25" s="643"/>
      <c r="AC25" s="648"/>
    </row>
    <row r="26" spans="1:29" ht="21" hidden="1" customHeight="1" x14ac:dyDescent="0.25">
      <c r="A26" s="518"/>
      <c r="B26" s="628"/>
      <c r="C26" s="628"/>
      <c r="D26" s="629"/>
      <c r="E26" s="645"/>
      <c r="F26" s="646"/>
      <c r="G26" s="646"/>
      <c r="H26" s="646"/>
      <c r="I26" s="645"/>
      <c r="J26" s="646"/>
      <c r="K26" s="646"/>
      <c r="L26" s="647"/>
      <c r="M26" s="646"/>
      <c r="N26" s="646"/>
      <c r="O26" s="647"/>
      <c r="P26" s="643"/>
      <c r="Q26" s="645"/>
      <c r="R26" s="646"/>
      <c r="S26" s="646"/>
      <c r="T26" s="646"/>
      <c r="U26" s="645"/>
      <c r="V26" s="646"/>
      <c r="W26" s="646"/>
      <c r="X26" s="647"/>
      <c r="Y26" s="646"/>
      <c r="Z26" s="646"/>
      <c r="AA26" s="647"/>
      <c r="AB26" s="643"/>
      <c r="AC26" s="648"/>
    </row>
    <row r="27" spans="1:29" ht="21" hidden="1" customHeight="1" x14ac:dyDescent="0.25">
      <c r="A27" s="518"/>
      <c r="B27" s="628"/>
      <c r="C27" s="628"/>
      <c r="D27" s="629"/>
      <c r="E27" s="645"/>
      <c r="F27" s="646"/>
      <c r="G27" s="646"/>
      <c r="H27" s="646"/>
      <c r="I27" s="645"/>
      <c r="J27" s="646"/>
      <c r="K27" s="646"/>
      <c r="L27" s="647"/>
      <c r="M27" s="646"/>
      <c r="N27" s="646"/>
      <c r="O27" s="647"/>
      <c r="P27" s="643"/>
      <c r="Q27" s="645"/>
      <c r="R27" s="646"/>
      <c r="S27" s="646"/>
      <c r="T27" s="646"/>
      <c r="U27" s="645"/>
      <c r="V27" s="646"/>
      <c r="W27" s="646"/>
      <c r="X27" s="647"/>
      <c r="Y27" s="646"/>
      <c r="Z27" s="646"/>
      <c r="AA27" s="647"/>
      <c r="AB27" s="643"/>
      <c r="AC27" s="648"/>
    </row>
    <row r="28" spans="1:29" ht="21" hidden="1" customHeight="1" x14ac:dyDescent="0.25">
      <c r="A28" s="518"/>
      <c r="B28" s="628"/>
      <c r="C28" s="628"/>
      <c r="D28" s="629"/>
      <c r="E28" s="645"/>
      <c r="F28" s="646"/>
      <c r="G28" s="646"/>
      <c r="H28" s="646"/>
      <c r="I28" s="645"/>
      <c r="J28" s="646"/>
      <c r="K28" s="646"/>
      <c r="L28" s="647"/>
      <c r="M28" s="646"/>
      <c r="N28" s="646"/>
      <c r="O28" s="647"/>
      <c r="P28" s="643"/>
      <c r="Q28" s="645"/>
      <c r="R28" s="646"/>
      <c r="S28" s="646"/>
      <c r="T28" s="646"/>
      <c r="U28" s="645"/>
      <c r="V28" s="646"/>
      <c r="W28" s="646"/>
      <c r="X28" s="647"/>
      <c r="Y28" s="646"/>
      <c r="Z28" s="646"/>
      <c r="AA28" s="647"/>
      <c r="AB28" s="643"/>
      <c r="AC28" s="648"/>
    </row>
    <row r="29" spans="1:29" ht="21" hidden="1" customHeight="1" x14ac:dyDescent="0.25">
      <c r="A29" s="518"/>
      <c r="B29" s="628"/>
      <c r="C29" s="628"/>
      <c r="D29" s="629"/>
      <c r="E29" s="645"/>
      <c r="F29" s="646"/>
      <c r="G29" s="646"/>
      <c r="H29" s="646"/>
      <c r="I29" s="645"/>
      <c r="J29" s="646"/>
      <c r="K29" s="646"/>
      <c r="L29" s="647"/>
      <c r="M29" s="646"/>
      <c r="N29" s="646"/>
      <c r="O29" s="647"/>
      <c r="P29" s="649"/>
      <c r="Q29" s="645"/>
      <c r="R29" s="646"/>
      <c r="S29" s="646"/>
      <c r="T29" s="646"/>
      <c r="U29" s="645"/>
      <c r="V29" s="646"/>
      <c r="W29" s="646"/>
      <c r="X29" s="647"/>
      <c r="Y29" s="646"/>
      <c r="Z29" s="646"/>
      <c r="AA29" s="647"/>
      <c r="AB29" s="649"/>
      <c r="AC29" s="648"/>
    </row>
    <row r="30" spans="1:29" ht="21" hidden="1" customHeight="1" x14ac:dyDescent="0.25">
      <c r="A30" s="518"/>
      <c r="B30" s="628"/>
      <c r="C30" s="628"/>
      <c r="D30" s="629"/>
      <c r="E30" s="645"/>
      <c r="F30" s="646"/>
      <c r="G30" s="646"/>
      <c r="H30" s="646"/>
      <c r="I30" s="645"/>
      <c r="J30" s="646"/>
      <c r="K30" s="646"/>
      <c r="L30" s="647"/>
      <c r="M30" s="646"/>
      <c r="N30" s="646"/>
      <c r="O30" s="647"/>
      <c r="P30" s="649"/>
      <c r="Q30" s="645"/>
      <c r="R30" s="646"/>
      <c r="S30" s="646"/>
      <c r="T30" s="646"/>
      <c r="U30" s="645"/>
      <c r="V30" s="646"/>
      <c r="W30" s="646"/>
      <c r="X30" s="647"/>
      <c r="Y30" s="646"/>
      <c r="Z30" s="646"/>
      <c r="AA30" s="647"/>
      <c r="AB30" s="649"/>
      <c r="AC30" s="648"/>
    </row>
    <row r="31" spans="1:29" ht="21" hidden="1" customHeight="1" x14ac:dyDescent="0.25">
      <c r="A31" s="518"/>
      <c r="B31" s="628"/>
      <c r="C31" s="628"/>
      <c r="D31" s="629"/>
      <c r="E31" s="645"/>
      <c r="F31" s="646"/>
      <c r="G31" s="646"/>
      <c r="H31" s="646"/>
      <c r="I31" s="645"/>
      <c r="J31" s="646"/>
      <c r="K31" s="646"/>
      <c r="L31" s="647"/>
      <c r="M31" s="646"/>
      <c r="N31" s="646"/>
      <c r="O31" s="647"/>
      <c r="P31" s="649"/>
      <c r="Q31" s="645"/>
      <c r="R31" s="646"/>
      <c r="S31" s="646"/>
      <c r="T31" s="646"/>
      <c r="U31" s="645"/>
      <c r="V31" s="646"/>
      <c r="W31" s="646"/>
      <c r="X31" s="647"/>
      <c r="Y31" s="646"/>
      <c r="Z31" s="646"/>
      <c r="AA31" s="647"/>
      <c r="AB31" s="649"/>
      <c r="AC31" s="648"/>
    </row>
    <row r="32" spans="1:29" ht="21" hidden="1" customHeight="1" x14ac:dyDescent="0.25">
      <c r="A32" s="518"/>
      <c r="B32" s="628"/>
      <c r="C32" s="628"/>
      <c r="D32" s="629"/>
      <c r="E32" s="645"/>
      <c r="F32" s="646"/>
      <c r="G32" s="646"/>
      <c r="H32" s="646"/>
      <c r="I32" s="645"/>
      <c r="J32" s="646"/>
      <c r="K32" s="646"/>
      <c r="L32" s="647"/>
      <c r="M32" s="646"/>
      <c r="N32" s="646"/>
      <c r="O32" s="647"/>
      <c r="P32" s="649"/>
      <c r="Q32" s="645"/>
      <c r="R32" s="646"/>
      <c r="S32" s="646"/>
      <c r="T32" s="646"/>
      <c r="U32" s="645"/>
      <c r="V32" s="646"/>
      <c r="W32" s="646"/>
      <c r="X32" s="647"/>
      <c r="Y32" s="646"/>
      <c r="Z32" s="646"/>
      <c r="AA32" s="647"/>
      <c r="AB32" s="649"/>
      <c r="AC32" s="648"/>
    </row>
    <row r="33" spans="1:29" ht="21" hidden="1" customHeight="1" x14ac:dyDescent="0.25">
      <c r="A33" s="518"/>
      <c r="B33" s="628"/>
      <c r="C33" s="628"/>
      <c r="D33" s="629"/>
      <c r="E33" s="645"/>
      <c r="F33" s="646"/>
      <c r="G33" s="646"/>
      <c r="H33" s="646"/>
      <c r="I33" s="645"/>
      <c r="J33" s="646"/>
      <c r="K33" s="646"/>
      <c r="L33" s="647"/>
      <c r="M33" s="646"/>
      <c r="N33" s="646"/>
      <c r="O33" s="647"/>
      <c r="P33" s="649"/>
      <c r="Q33" s="645"/>
      <c r="R33" s="646"/>
      <c r="S33" s="646"/>
      <c r="T33" s="646"/>
      <c r="U33" s="645"/>
      <c r="V33" s="646"/>
      <c r="W33" s="646"/>
      <c r="X33" s="647"/>
      <c r="Y33" s="646"/>
      <c r="Z33" s="646"/>
      <c r="AA33" s="647"/>
      <c r="AB33" s="649"/>
      <c r="AC33" s="648"/>
    </row>
    <row r="34" spans="1:29" ht="21" hidden="1" customHeight="1" x14ac:dyDescent="0.25">
      <c r="A34" s="518"/>
      <c r="B34" s="628"/>
      <c r="C34" s="628"/>
      <c r="D34" s="629"/>
      <c r="E34" s="645"/>
      <c r="F34" s="646"/>
      <c r="G34" s="646"/>
      <c r="H34" s="646"/>
      <c r="I34" s="645"/>
      <c r="J34" s="646"/>
      <c r="K34" s="646"/>
      <c r="L34" s="647"/>
      <c r="M34" s="646"/>
      <c r="N34" s="646"/>
      <c r="O34" s="647"/>
      <c r="P34" s="649"/>
      <c r="Q34" s="645"/>
      <c r="R34" s="646"/>
      <c r="S34" s="646"/>
      <c r="T34" s="646"/>
      <c r="U34" s="645"/>
      <c r="V34" s="646"/>
      <c r="W34" s="646"/>
      <c r="X34" s="647"/>
      <c r="Y34" s="646"/>
      <c r="Z34" s="646"/>
      <c r="AA34" s="647"/>
      <c r="AB34" s="649"/>
      <c r="AC34" s="648"/>
    </row>
    <row r="35" spans="1:29" ht="21" hidden="1" customHeight="1" x14ac:dyDescent="0.25">
      <c r="A35" s="518"/>
      <c r="B35" s="628"/>
      <c r="C35" s="628"/>
      <c r="D35" s="629"/>
      <c r="E35" s="645"/>
      <c r="F35" s="646"/>
      <c r="G35" s="646"/>
      <c r="H35" s="646"/>
      <c r="I35" s="645"/>
      <c r="J35" s="646"/>
      <c r="K35" s="646"/>
      <c r="L35" s="647"/>
      <c r="M35" s="646"/>
      <c r="N35" s="646"/>
      <c r="O35" s="647"/>
      <c r="P35" s="649"/>
      <c r="Q35" s="645"/>
      <c r="R35" s="646"/>
      <c r="S35" s="646"/>
      <c r="T35" s="646"/>
      <c r="U35" s="645"/>
      <c r="V35" s="646"/>
      <c r="W35" s="646"/>
      <c r="X35" s="647"/>
      <c r="Y35" s="646"/>
      <c r="Z35" s="646"/>
      <c r="AA35" s="647"/>
      <c r="AB35" s="649"/>
      <c r="AC35" s="648"/>
    </row>
    <row r="36" spans="1:29" ht="21" hidden="1" customHeight="1" x14ac:dyDescent="0.25">
      <c r="A36" s="518"/>
      <c r="B36" s="628"/>
      <c r="C36" s="628"/>
      <c r="D36" s="629"/>
      <c r="E36" s="645"/>
      <c r="F36" s="646"/>
      <c r="G36" s="646"/>
      <c r="H36" s="646"/>
      <c r="I36" s="645"/>
      <c r="J36" s="646"/>
      <c r="K36" s="646"/>
      <c r="L36" s="647"/>
      <c r="M36" s="646"/>
      <c r="N36" s="646"/>
      <c r="O36" s="647"/>
      <c r="P36" s="649"/>
      <c r="Q36" s="645"/>
      <c r="R36" s="646"/>
      <c r="S36" s="646"/>
      <c r="T36" s="646"/>
      <c r="U36" s="645"/>
      <c r="V36" s="646"/>
      <c r="W36" s="646"/>
      <c r="X36" s="647"/>
      <c r="Y36" s="646"/>
      <c r="Z36" s="646"/>
      <c r="AA36" s="647"/>
      <c r="AB36" s="649"/>
      <c r="AC36" s="648"/>
    </row>
    <row r="37" spans="1:29" ht="21" hidden="1" customHeight="1" x14ac:dyDescent="0.25">
      <c r="A37" s="518"/>
      <c r="B37" s="628"/>
      <c r="C37" s="628"/>
      <c r="D37" s="629"/>
      <c r="E37" s="645"/>
      <c r="F37" s="646"/>
      <c r="G37" s="646"/>
      <c r="H37" s="646"/>
      <c r="I37" s="645"/>
      <c r="J37" s="646"/>
      <c r="K37" s="646"/>
      <c r="L37" s="647"/>
      <c r="M37" s="646"/>
      <c r="N37" s="646"/>
      <c r="O37" s="647"/>
      <c r="P37" s="649"/>
      <c r="Q37" s="645"/>
      <c r="R37" s="646"/>
      <c r="S37" s="646"/>
      <c r="T37" s="646"/>
      <c r="U37" s="645"/>
      <c r="V37" s="646"/>
      <c r="W37" s="646"/>
      <c r="X37" s="647"/>
      <c r="Y37" s="646"/>
      <c r="Z37" s="646"/>
      <c r="AA37" s="647"/>
      <c r="AB37" s="649"/>
      <c r="AC37" s="648"/>
    </row>
    <row r="38" spans="1:29" ht="21" hidden="1" customHeight="1" x14ac:dyDescent="0.25">
      <c r="A38" s="518"/>
      <c r="B38" s="628"/>
      <c r="C38" s="628"/>
      <c r="D38" s="629"/>
      <c r="E38" s="645"/>
      <c r="F38" s="646"/>
      <c r="G38" s="646"/>
      <c r="H38" s="646"/>
      <c r="I38" s="645"/>
      <c r="J38" s="646"/>
      <c r="K38" s="646"/>
      <c r="L38" s="647"/>
      <c r="M38" s="646"/>
      <c r="N38" s="646"/>
      <c r="O38" s="647"/>
      <c r="P38" s="649"/>
      <c r="Q38" s="645"/>
      <c r="R38" s="646"/>
      <c r="S38" s="646"/>
      <c r="T38" s="646"/>
      <c r="U38" s="645"/>
      <c r="V38" s="646"/>
      <c r="W38" s="646"/>
      <c r="X38" s="647"/>
      <c r="Y38" s="646"/>
      <c r="Z38" s="646"/>
      <c r="AA38" s="647"/>
      <c r="AB38" s="649"/>
      <c r="AC38" s="648"/>
    </row>
    <row r="39" spans="1:29" ht="21" hidden="1" customHeight="1" x14ac:dyDescent="0.25">
      <c r="A39" s="518"/>
      <c r="B39" s="628"/>
      <c r="C39" s="628"/>
      <c r="D39" s="629"/>
      <c r="E39" s="645"/>
      <c r="F39" s="646"/>
      <c r="G39" s="646"/>
      <c r="H39" s="646"/>
      <c r="I39" s="645"/>
      <c r="J39" s="646"/>
      <c r="K39" s="646"/>
      <c r="L39" s="647"/>
      <c r="M39" s="646"/>
      <c r="N39" s="646"/>
      <c r="O39" s="647"/>
      <c r="P39" s="649"/>
      <c r="Q39" s="645"/>
      <c r="R39" s="646"/>
      <c r="S39" s="646"/>
      <c r="T39" s="646"/>
      <c r="U39" s="645"/>
      <c r="V39" s="646"/>
      <c r="W39" s="646"/>
      <c r="X39" s="647"/>
      <c r="Y39" s="646"/>
      <c r="Z39" s="646"/>
      <c r="AA39" s="647"/>
      <c r="AB39" s="649"/>
      <c r="AC39" s="648"/>
    </row>
    <row r="40" spans="1:29" ht="21" hidden="1" customHeight="1" x14ac:dyDescent="0.25">
      <c r="A40" s="518"/>
      <c r="B40" s="628"/>
      <c r="C40" s="628"/>
      <c r="D40" s="629"/>
      <c r="E40" s="645"/>
      <c r="F40" s="646"/>
      <c r="G40" s="646"/>
      <c r="H40" s="646"/>
      <c r="I40" s="645"/>
      <c r="J40" s="646"/>
      <c r="K40" s="646"/>
      <c r="L40" s="647"/>
      <c r="M40" s="646"/>
      <c r="N40" s="646"/>
      <c r="O40" s="647"/>
      <c r="P40" s="649"/>
      <c r="Q40" s="645"/>
      <c r="R40" s="646"/>
      <c r="S40" s="646"/>
      <c r="T40" s="646"/>
      <c r="U40" s="645"/>
      <c r="V40" s="646"/>
      <c r="W40" s="646"/>
      <c r="X40" s="647"/>
      <c r="Y40" s="646"/>
      <c r="Z40" s="646"/>
      <c r="AA40" s="647"/>
      <c r="AB40" s="649"/>
      <c r="AC40" s="648"/>
    </row>
    <row r="41" spans="1:29" ht="21" hidden="1" customHeight="1" x14ac:dyDescent="0.25">
      <c r="A41" s="518"/>
      <c r="B41" s="628"/>
      <c r="C41" s="628"/>
      <c r="D41" s="629"/>
      <c r="E41" s="645"/>
      <c r="F41" s="646"/>
      <c r="G41" s="646"/>
      <c r="H41" s="646"/>
      <c r="I41" s="645"/>
      <c r="J41" s="646"/>
      <c r="K41" s="646"/>
      <c r="L41" s="647"/>
      <c r="M41" s="646"/>
      <c r="N41" s="646"/>
      <c r="O41" s="647"/>
      <c r="P41" s="649"/>
      <c r="Q41" s="645"/>
      <c r="R41" s="646"/>
      <c r="S41" s="646"/>
      <c r="T41" s="646"/>
      <c r="U41" s="645"/>
      <c r="V41" s="646"/>
      <c r="W41" s="646"/>
      <c r="X41" s="647"/>
      <c r="Y41" s="646"/>
      <c r="Z41" s="646"/>
      <c r="AA41" s="647"/>
      <c r="AB41" s="649"/>
      <c r="AC41" s="648"/>
    </row>
    <row r="42" spans="1:29" ht="21" hidden="1" customHeight="1" x14ac:dyDescent="0.25">
      <c r="A42" s="518"/>
      <c r="B42" s="628"/>
      <c r="C42" s="628"/>
      <c r="D42" s="629"/>
      <c r="E42" s="645"/>
      <c r="F42" s="646"/>
      <c r="G42" s="646"/>
      <c r="H42" s="646"/>
      <c r="I42" s="645"/>
      <c r="J42" s="646"/>
      <c r="K42" s="646"/>
      <c r="L42" s="647"/>
      <c r="M42" s="646"/>
      <c r="N42" s="646"/>
      <c r="O42" s="647"/>
      <c r="P42" s="649"/>
      <c r="Q42" s="645"/>
      <c r="R42" s="646"/>
      <c r="S42" s="646"/>
      <c r="T42" s="646"/>
      <c r="U42" s="645"/>
      <c r="V42" s="646"/>
      <c r="W42" s="646"/>
      <c r="X42" s="647"/>
      <c r="Y42" s="646"/>
      <c r="Z42" s="646"/>
      <c r="AA42" s="647"/>
      <c r="AB42" s="649"/>
      <c r="AC42" s="648"/>
    </row>
    <row r="43" spans="1:29" ht="21" hidden="1" customHeight="1" x14ac:dyDescent="0.25">
      <c r="A43" s="518"/>
      <c r="B43" s="628"/>
      <c r="C43" s="628"/>
      <c r="D43" s="629"/>
      <c r="E43" s="645"/>
      <c r="F43" s="646"/>
      <c r="G43" s="646"/>
      <c r="H43" s="646"/>
      <c r="I43" s="645"/>
      <c r="J43" s="646"/>
      <c r="K43" s="646"/>
      <c r="L43" s="647"/>
      <c r="M43" s="646"/>
      <c r="N43" s="646"/>
      <c r="O43" s="647"/>
      <c r="P43" s="649"/>
      <c r="Q43" s="645"/>
      <c r="R43" s="646"/>
      <c r="S43" s="646"/>
      <c r="T43" s="646"/>
      <c r="U43" s="645"/>
      <c r="V43" s="646"/>
      <c r="W43" s="646"/>
      <c r="X43" s="647"/>
      <c r="Y43" s="646"/>
      <c r="Z43" s="646"/>
      <c r="AA43" s="647"/>
      <c r="AB43" s="649"/>
      <c r="AC43" s="648"/>
    </row>
    <row r="44" spans="1:29" ht="21" hidden="1" customHeight="1" x14ac:dyDescent="0.25">
      <c r="A44" s="518"/>
      <c r="B44" s="628"/>
      <c r="C44" s="628"/>
      <c r="D44" s="629"/>
      <c r="E44" s="645"/>
      <c r="F44" s="646"/>
      <c r="G44" s="646"/>
      <c r="H44" s="646"/>
      <c r="I44" s="645"/>
      <c r="J44" s="646"/>
      <c r="K44" s="646"/>
      <c r="L44" s="647"/>
      <c r="M44" s="646"/>
      <c r="N44" s="646"/>
      <c r="O44" s="647"/>
      <c r="P44" s="649"/>
      <c r="Q44" s="645"/>
      <c r="R44" s="646"/>
      <c r="S44" s="646"/>
      <c r="T44" s="646"/>
      <c r="U44" s="645"/>
      <c r="V44" s="646"/>
      <c r="W44" s="646"/>
      <c r="X44" s="647"/>
      <c r="Y44" s="646"/>
      <c r="Z44" s="646"/>
      <c r="AA44" s="647"/>
      <c r="AB44" s="649"/>
      <c r="AC44" s="648"/>
    </row>
    <row r="45" spans="1:29" ht="21" hidden="1" customHeight="1" x14ac:dyDescent="0.25">
      <c r="A45" s="518"/>
      <c r="B45" s="628"/>
      <c r="C45" s="628"/>
      <c r="D45" s="629"/>
      <c r="E45" s="645"/>
      <c r="F45" s="646"/>
      <c r="G45" s="646"/>
      <c r="H45" s="646"/>
      <c r="I45" s="645"/>
      <c r="J45" s="646"/>
      <c r="K45" s="646"/>
      <c r="L45" s="647"/>
      <c r="M45" s="646"/>
      <c r="N45" s="646"/>
      <c r="O45" s="647"/>
      <c r="P45" s="649"/>
      <c r="Q45" s="645"/>
      <c r="R45" s="646"/>
      <c r="S45" s="646"/>
      <c r="T45" s="646"/>
      <c r="U45" s="645"/>
      <c r="V45" s="646"/>
      <c r="W45" s="646"/>
      <c r="X45" s="647"/>
      <c r="Y45" s="646"/>
      <c r="Z45" s="646"/>
      <c r="AA45" s="647"/>
      <c r="AB45" s="649"/>
      <c r="AC45" s="648"/>
    </row>
    <row r="46" spans="1:29" ht="21" hidden="1" customHeight="1" x14ac:dyDescent="0.25">
      <c r="A46" s="518"/>
      <c r="B46" s="628"/>
      <c r="C46" s="628"/>
      <c r="D46" s="629"/>
      <c r="E46" s="645"/>
      <c r="F46" s="646"/>
      <c r="G46" s="646"/>
      <c r="H46" s="646"/>
      <c r="I46" s="645"/>
      <c r="J46" s="646"/>
      <c r="K46" s="646"/>
      <c r="L46" s="647"/>
      <c r="M46" s="646"/>
      <c r="N46" s="646"/>
      <c r="O46" s="647"/>
      <c r="P46" s="649"/>
      <c r="Q46" s="645"/>
      <c r="R46" s="646"/>
      <c r="S46" s="646"/>
      <c r="T46" s="646"/>
      <c r="U46" s="645"/>
      <c r="V46" s="646"/>
      <c r="W46" s="646"/>
      <c r="X46" s="647"/>
      <c r="Y46" s="646"/>
      <c r="Z46" s="646"/>
      <c r="AA46" s="647"/>
      <c r="AB46" s="649"/>
      <c r="AC46" s="648"/>
    </row>
    <row r="47" spans="1:29" ht="21" hidden="1" customHeight="1" x14ac:dyDescent="0.25">
      <c r="A47" s="518"/>
      <c r="B47" s="628"/>
      <c r="C47" s="628"/>
      <c r="D47" s="629"/>
      <c r="E47" s="645"/>
      <c r="F47" s="646"/>
      <c r="G47" s="646"/>
      <c r="H47" s="646"/>
      <c r="I47" s="645"/>
      <c r="J47" s="646"/>
      <c r="K47" s="646"/>
      <c r="L47" s="647"/>
      <c r="M47" s="646"/>
      <c r="N47" s="646"/>
      <c r="O47" s="647"/>
      <c r="P47" s="649"/>
      <c r="Q47" s="645"/>
      <c r="R47" s="646"/>
      <c r="S47" s="646"/>
      <c r="T47" s="646"/>
      <c r="U47" s="645"/>
      <c r="V47" s="646"/>
      <c r="W47" s="646"/>
      <c r="X47" s="647"/>
      <c r="Y47" s="646"/>
      <c r="Z47" s="646"/>
      <c r="AA47" s="647"/>
      <c r="AB47" s="649"/>
      <c r="AC47" s="648"/>
    </row>
    <row r="48" spans="1:29" ht="21" hidden="1" customHeight="1" x14ac:dyDescent="0.25">
      <c r="A48" s="518"/>
      <c r="B48" s="628"/>
      <c r="C48" s="628"/>
      <c r="D48" s="629"/>
      <c r="E48" s="645"/>
      <c r="F48" s="646"/>
      <c r="G48" s="646"/>
      <c r="H48" s="646"/>
      <c r="I48" s="645"/>
      <c r="J48" s="646"/>
      <c r="K48" s="646"/>
      <c r="L48" s="647"/>
      <c r="M48" s="646"/>
      <c r="N48" s="646"/>
      <c r="O48" s="647"/>
      <c r="P48" s="649"/>
      <c r="Q48" s="645"/>
      <c r="R48" s="646"/>
      <c r="S48" s="646"/>
      <c r="T48" s="646"/>
      <c r="U48" s="645"/>
      <c r="V48" s="646"/>
      <c r="W48" s="646"/>
      <c r="X48" s="647"/>
      <c r="Y48" s="646"/>
      <c r="Z48" s="646"/>
      <c r="AA48" s="647"/>
      <c r="AB48" s="649"/>
      <c r="AC48" s="648"/>
    </row>
    <row r="49" spans="1:29" ht="21" hidden="1" customHeight="1" x14ac:dyDescent="0.25">
      <c r="A49" s="518"/>
      <c r="B49" s="628"/>
      <c r="C49" s="628"/>
      <c r="D49" s="629"/>
      <c r="E49" s="645"/>
      <c r="F49" s="646"/>
      <c r="G49" s="646"/>
      <c r="H49" s="646"/>
      <c r="I49" s="645"/>
      <c r="J49" s="646"/>
      <c r="K49" s="646"/>
      <c r="L49" s="647"/>
      <c r="M49" s="646"/>
      <c r="N49" s="646"/>
      <c r="O49" s="647"/>
      <c r="P49" s="649"/>
      <c r="Q49" s="645"/>
      <c r="R49" s="646"/>
      <c r="S49" s="646"/>
      <c r="T49" s="646"/>
      <c r="U49" s="645"/>
      <c r="V49" s="646"/>
      <c r="W49" s="646"/>
      <c r="X49" s="647"/>
      <c r="Y49" s="646"/>
      <c r="Z49" s="646"/>
      <c r="AA49" s="647"/>
      <c r="AB49" s="649"/>
      <c r="AC49" s="648"/>
    </row>
    <row r="50" spans="1:29" ht="21" hidden="1" customHeight="1" x14ac:dyDescent="0.25">
      <c r="A50" s="518"/>
      <c r="B50" s="628"/>
      <c r="C50" s="628"/>
      <c r="D50" s="629"/>
      <c r="E50" s="645"/>
      <c r="F50" s="646"/>
      <c r="G50" s="646"/>
      <c r="H50" s="646"/>
      <c r="I50" s="645"/>
      <c r="J50" s="646"/>
      <c r="K50" s="646"/>
      <c r="L50" s="647"/>
      <c r="M50" s="646"/>
      <c r="N50" s="646"/>
      <c r="O50" s="647"/>
      <c r="P50" s="649"/>
      <c r="Q50" s="645"/>
      <c r="R50" s="646"/>
      <c r="S50" s="646"/>
      <c r="T50" s="646"/>
      <c r="U50" s="645"/>
      <c r="V50" s="646"/>
      <c r="W50" s="646"/>
      <c r="X50" s="647"/>
      <c r="Y50" s="646"/>
      <c r="Z50" s="646"/>
      <c r="AA50" s="647"/>
      <c r="AB50" s="649"/>
      <c r="AC50" s="648"/>
    </row>
    <row r="51" spans="1:29" ht="21" hidden="1" customHeight="1" x14ac:dyDescent="0.25">
      <c r="A51" s="518"/>
      <c r="B51" s="628"/>
      <c r="C51" s="628"/>
      <c r="D51" s="629"/>
      <c r="E51" s="645"/>
      <c r="F51" s="646"/>
      <c r="G51" s="646"/>
      <c r="H51" s="646"/>
      <c r="I51" s="645"/>
      <c r="J51" s="646"/>
      <c r="K51" s="646"/>
      <c r="L51" s="647"/>
      <c r="M51" s="646"/>
      <c r="N51" s="646"/>
      <c r="O51" s="647"/>
      <c r="P51" s="649"/>
      <c r="Q51" s="645"/>
      <c r="R51" s="646"/>
      <c r="S51" s="646"/>
      <c r="T51" s="646"/>
      <c r="U51" s="645"/>
      <c r="V51" s="646"/>
      <c r="W51" s="646"/>
      <c r="X51" s="647"/>
      <c r="Y51" s="646"/>
      <c r="Z51" s="646"/>
      <c r="AA51" s="647"/>
      <c r="AB51" s="649"/>
      <c r="AC51" s="648"/>
    </row>
    <row r="52" spans="1:29" ht="21" hidden="1" customHeight="1" x14ac:dyDescent="0.25">
      <c r="A52" s="518"/>
      <c r="B52" s="628"/>
      <c r="C52" s="628"/>
      <c r="D52" s="629"/>
      <c r="E52" s="645"/>
      <c r="F52" s="650"/>
      <c r="G52" s="646"/>
      <c r="H52" s="646"/>
      <c r="I52" s="645"/>
      <c r="J52" s="650"/>
      <c r="K52" s="646"/>
      <c r="L52" s="647"/>
      <c r="M52" s="646"/>
      <c r="N52" s="646"/>
      <c r="O52" s="647"/>
      <c r="P52" s="649"/>
      <c r="Q52" s="645"/>
      <c r="R52" s="650"/>
      <c r="S52" s="646"/>
      <c r="T52" s="646"/>
      <c r="U52" s="645"/>
      <c r="V52" s="650"/>
      <c r="W52" s="646"/>
      <c r="X52" s="647"/>
      <c r="Y52" s="646"/>
      <c r="Z52" s="646"/>
      <c r="AA52" s="647"/>
      <c r="AB52" s="649"/>
      <c r="AC52" s="648"/>
    </row>
    <row r="53" spans="1:29" ht="21" hidden="1" customHeight="1" x14ac:dyDescent="0.25">
      <c r="A53" s="518"/>
      <c r="B53" s="628"/>
      <c r="C53" s="628"/>
      <c r="D53" s="629"/>
      <c r="E53" s="645"/>
      <c r="F53" s="646"/>
      <c r="G53" s="646"/>
      <c r="H53" s="646"/>
      <c r="I53" s="645"/>
      <c r="J53" s="646"/>
      <c r="K53" s="646"/>
      <c r="L53" s="647"/>
      <c r="M53" s="646"/>
      <c r="N53" s="646"/>
      <c r="O53" s="647"/>
      <c r="P53" s="649"/>
      <c r="Q53" s="645"/>
      <c r="R53" s="646"/>
      <c r="S53" s="646"/>
      <c r="T53" s="646"/>
      <c r="U53" s="645"/>
      <c r="V53" s="646"/>
      <c r="W53" s="646"/>
      <c r="X53" s="647"/>
      <c r="Y53" s="646"/>
      <c r="Z53" s="646"/>
      <c r="AA53" s="647"/>
      <c r="AB53" s="649"/>
      <c r="AC53" s="648"/>
    </row>
    <row r="54" spans="1:29" ht="21" hidden="1" customHeight="1" x14ac:dyDescent="0.25">
      <c r="A54" s="518"/>
      <c r="B54" s="628"/>
      <c r="C54" s="628"/>
      <c r="D54" s="629"/>
      <c r="E54" s="645"/>
      <c r="F54" s="646"/>
      <c r="G54" s="646"/>
      <c r="H54" s="646"/>
      <c r="I54" s="645"/>
      <c r="J54" s="646"/>
      <c r="K54" s="646"/>
      <c r="L54" s="647"/>
      <c r="M54" s="646"/>
      <c r="N54" s="646"/>
      <c r="O54" s="647"/>
      <c r="P54" s="649"/>
      <c r="Q54" s="645"/>
      <c r="R54" s="646"/>
      <c r="S54" s="646"/>
      <c r="T54" s="646"/>
      <c r="U54" s="645"/>
      <c r="V54" s="646"/>
      <c r="W54" s="646"/>
      <c r="X54" s="647"/>
      <c r="Y54" s="646"/>
      <c r="Z54" s="646"/>
      <c r="AA54" s="647"/>
      <c r="AB54" s="649"/>
      <c r="AC54" s="648"/>
    </row>
    <row r="55" spans="1:29" ht="21" hidden="1" customHeight="1" x14ac:dyDescent="0.25">
      <c r="A55" s="518"/>
      <c r="B55" s="628"/>
      <c r="C55" s="628"/>
      <c r="D55" s="629"/>
      <c r="E55" s="645"/>
      <c r="F55" s="646"/>
      <c r="G55" s="646"/>
      <c r="H55" s="646"/>
      <c r="I55" s="645"/>
      <c r="J55" s="646"/>
      <c r="K55" s="646"/>
      <c r="L55" s="647"/>
      <c r="M55" s="646"/>
      <c r="N55" s="646"/>
      <c r="O55" s="647"/>
      <c r="P55" s="649"/>
      <c r="Q55" s="645"/>
      <c r="R55" s="646"/>
      <c r="S55" s="646"/>
      <c r="T55" s="646"/>
      <c r="U55" s="645"/>
      <c r="V55" s="646"/>
      <c r="W55" s="646"/>
      <c r="X55" s="647"/>
      <c r="Y55" s="646"/>
      <c r="Z55" s="646"/>
      <c r="AA55" s="647"/>
      <c r="AB55" s="649"/>
      <c r="AC55" s="648"/>
    </row>
    <row r="56" spans="1:29" ht="21" hidden="1" customHeight="1" x14ac:dyDescent="0.25">
      <c r="A56" s="518"/>
      <c r="B56" s="628"/>
      <c r="C56" s="628"/>
      <c r="D56" s="629"/>
      <c r="E56" s="645"/>
      <c r="F56" s="646"/>
      <c r="G56" s="646"/>
      <c r="H56" s="646"/>
      <c r="I56" s="645"/>
      <c r="J56" s="646"/>
      <c r="K56" s="646"/>
      <c r="L56" s="647"/>
      <c r="M56" s="646"/>
      <c r="N56" s="646"/>
      <c r="O56" s="647"/>
      <c r="P56" s="649"/>
      <c r="Q56" s="645"/>
      <c r="R56" s="646"/>
      <c r="S56" s="646"/>
      <c r="T56" s="646"/>
      <c r="U56" s="645"/>
      <c r="V56" s="646"/>
      <c r="W56" s="646"/>
      <c r="X56" s="647"/>
      <c r="Y56" s="646"/>
      <c r="Z56" s="646"/>
      <c r="AA56" s="647"/>
      <c r="AB56" s="649"/>
      <c r="AC56" s="648"/>
    </row>
    <row r="57" spans="1:29" ht="21" hidden="1" customHeight="1" x14ac:dyDescent="0.25">
      <c r="A57" s="524"/>
      <c r="B57" s="634"/>
      <c r="C57" s="634"/>
      <c r="D57" s="635"/>
      <c r="E57" s="651"/>
      <c r="F57" s="652"/>
      <c r="G57" s="652"/>
      <c r="H57" s="652"/>
      <c r="I57" s="651"/>
      <c r="J57" s="652"/>
      <c r="K57" s="652"/>
      <c r="L57" s="653"/>
      <c r="M57" s="652"/>
      <c r="N57" s="652"/>
      <c r="O57" s="653"/>
      <c r="P57" s="654"/>
      <c r="Q57" s="651"/>
      <c r="R57" s="652"/>
      <c r="S57" s="652"/>
      <c r="T57" s="652"/>
      <c r="U57" s="651"/>
      <c r="V57" s="652"/>
      <c r="W57" s="652"/>
      <c r="X57" s="653"/>
      <c r="Y57" s="652"/>
      <c r="Z57" s="652"/>
      <c r="AA57" s="653"/>
      <c r="AB57" s="654"/>
      <c r="AC57" s="655"/>
    </row>
    <row r="58" spans="1:29" ht="13.5" customHeight="1" x14ac:dyDescent="0.25"/>
    <row r="59" spans="1:29" ht="24" customHeight="1" x14ac:dyDescent="0.25">
      <c r="A59" s="656"/>
      <c r="C59" s="616" t="s">
        <v>228</v>
      </c>
      <c r="D59" s="616"/>
      <c r="E59" s="657"/>
      <c r="F59" s="657"/>
      <c r="G59" s="657"/>
      <c r="H59" s="657"/>
      <c r="I59" s="657"/>
      <c r="J59" s="657"/>
      <c r="K59" s="657"/>
      <c r="L59" s="657"/>
      <c r="M59" s="657"/>
      <c r="N59" s="657"/>
      <c r="O59" s="657"/>
      <c r="P59" s="657"/>
      <c r="Q59" s="657"/>
      <c r="R59" s="657"/>
      <c r="S59" s="657"/>
      <c r="T59" s="657"/>
      <c r="U59" s="657"/>
      <c r="V59" s="657"/>
      <c r="W59" s="657"/>
      <c r="X59" s="657"/>
      <c r="Y59" s="657"/>
      <c r="Z59" s="657"/>
      <c r="AA59" s="657"/>
      <c r="AB59" s="657"/>
    </row>
    <row r="60" spans="1:29" x14ac:dyDescent="0.25">
      <c r="B60" s="657"/>
      <c r="C60" s="657"/>
      <c r="D60" s="657"/>
      <c r="E60" s="657"/>
      <c r="F60" s="657"/>
      <c r="G60" s="657"/>
      <c r="H60" s="657"/>
      <c r="I60" s="657"/>
      <c r="J60" s="657"/>
      <c r="K60" s="657"/>
      <c r="L60" s="657"/>
      <c r="M60" s="657"/>
      <c r="N60" s="657"/>
      <c r="O60" s="657"/>
      <c r="P60" s="657"/>
      <c r="Q60" s="657"/>
      <c r="R60" s="657"/>
      <c r="S60" s="657"/>
      <c r="T60" s="657"/>
      <c r="U60" s="657"/>
      <c r="V60" s="657"/>
      <c r="W60" s="657"/>
      <c r="X60" s="657"/>
      <c r="Y60" s="657"/>
      <c r="Z60" s="657"/>
      <c r="AA60" s="657"/>
      <c r="AB60" s="657"/>
    </row>
    <row r="61" spans="1:29" x14ac:dyDescent="0.25">
      <c r="A61" s="365"/>
    </row>
    <row r="62" spans="1:29" x14ac:dyDescent="0.25">
      <c r="A62" s="803"/>
      <c r="B62" s="803"/>
      <c r="C62" s="656"/>
      <c r="D62" s="656"/>
      <c r="E62" s="656"/>
      <c r="F62" s="656"/>
      <c r="G62" s="656"/>
      <c r="H62" s="656"/>
      <c r="I62" s="656"/>
      <c r="J62" s="656"/>
      <c r="K62" s="656"/>
      <c r="L62" s="656"/>
      <c r="M62" s="656"/>
      <c r="N62" s="656"/>
      <c r="O62" s="656"/>
      <c r="P62" s="656"/>
      <c r="Q62" s="656"/>
      <c r="R62" s="656"/>
      <c r="S62" s="656"/>
      <c r="T62" s="656"/>
      <c r="U62" s="656"/>
      <c r="V62" s="656"/>
      <c r="W62" s="656"/>
      <c r="X62" s="656"/>
      <c r="Y62" s="656"/>
      <c r="Z62" s="656"/>
      <c r="AA62" s="656"/>
      <c r="AB62" s="656"/>
    </row>
    <row r="63" spans="1:29" x14ac:dyDescent="0.25">
      <c r="A63" s="803"/>
      <c r="B63" s="803"/>
      <c r="C63" s="656"/>
      <c r="D63" s="656"/>
      <c r="E63" s="656"/>
      <c r="F63" s="656"/>
      <c r="G63" s="656"/>
      <c r="H63" s="656"/>
      <c r="I63" s="656"/>
      <c r="J63" s="656"/>
      <c r="K63" s="656"/>
      <c r="L63" s="656"/>
      <c r="M63" s="656"/>
      <c r="N63" s="656"/>
      <c r="O63" s="656"/>
      <c r="P63" s="656"/>
      <c r="Q63" s="656"/>
      <c r="R63" s="656"/>
      <c r="S63" s="656"/>
      <c r="T63" s="656"/>
      <c r="U63" s="656"/>
      <c r="V63" s="656"/>
      <c r="W63" s="656"/>
      <c r="X63" s="656"/>
      <c r="Y63" s="656"/>
      <c r="Z63" s="656"/>
      <c r="AA63" s="656"/>
      <c r="AB63" s="656"/>
    </row>
  </sheetData>
  <mergeCells count="11">
    <mergeCell ref="AC4:AC6"/>
    <mergeCell ref="E5:P5"/>
    <mergeCell ref="A62:B62"/>
    <mergeCell ref="A63:B63"/>
    <mergeCell ref="A4:A6"/>
    <mergeCell ref="B4:B6"/>
    <mergeCell ref="C4:C6"/>
    <mergeCell ref="D4:D6"/>
    <mergeCell ref="E4:P4"/>
    <mergeCell ref="Q4:V4"/>
    <mergeCell ref="Q5:V5"/>
  </mergeCells>
  <printOptions horizontalCentered="1"/>
  <pageMargins left="0" right="0" top="0.75" bottom="0.2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3"/>
  <sheetViews>
    <sheetView topLeftCell="A7" zoomScaleNormal="100" workbookViewId="0">
      <selection activeCell="Q5" sqref="Q5"/>
    </sheetView>
  </sheetViews>
  <sheetFormatPr defaultColWidth="9.28515625" defaultRowHeight="16.5" x14ac:dyDescent="0.25"/>
  <cols>
    <col min="1" max="1" width="5.7109375" style="618" customWidth="1"/>
    <col min="2" max="2" width="10.7109375" style="586" hidden="1" customWidth="1"/>
    <col min="3" max="3" width="14.42578125" style="586" customWidth="1"/>
    <col min="4" max="4" width="16.7109375" style="586" customWidth="1"/>
    <col min="5" max="5" width="9.5703125" style="586" customWidth="1"/>
    <col min="6" max="6" width="9.42578125" style="586" hidden="1" customWidth="1"/>
    <col min="7" max="7" width="10" style="586" customWidth="1"/>
    <col min="8" max="9" width="8.28515625" style="586" hidden="1" customWidth="1"/>
    <col min="10" max="10" width="9" style="586" customWidth="1"/>
    <col min="11" max="12" width="8.28515625" style="586" hidden="1" customWidth="1"/>
    <col min="13" max="13" width="9" style="586" customWidth="1"/>
    <col min="14" max="15" width="10.7109375" style="586" hidden="1" customWidth="1"/>
    <col min="16" max="19" width="9" style="586" customWidth="1"/>
    <col min="20" max="22" width="8.28515625" style="586" customWidth="1"/>
    <col min="23" max="26" width="8.28515625" style="586" hidden="1" customWidth="1"/>
    <col min="27" max="27" width="8.42578125" style="586" hidden="1" customWidth="1"/>
    <col min="28" max="28" width="7.5703125" style="586" hidden="1" customWidth="1"/>
    <col min="29" max="29" width="7.42578125" style="586" hidden="1" customWidth="1"/>
    <col min="30" max="16384" width="9.28515625" style="586"/>
  </cols>
  <sheetData>
    <row r="1" spans="1:29" ht="24.75" customHeight="1" x14ac:dyDescent="0.25">
      <c r="A1" s="582" t="s">
        <v>94</v>
      </c>
      <c r="B1" s="582"/>
      <c r="C1" s="582"/>
      <c r="D1" s="582"/>
      <c r="E1" s="582"/>
      <c r="F1" s="582"/>
      <c r="G1" s="582"/>
      <c r="H1" s="582"/>
      <c r="I1" s="582"/>
      <c r="J1" s="582"/>
      <c r="K1" s="582"/>
      <c r="L1" s="582"/>
      <c r="M1" s="582"/>
      <c r="N1" s="582"/>
      <c r="O1" s="582"/>
      <c r="P1" s="582"/>
      <c r="Q1" s="582"/>
      <c r="R1" s="582"/>
    </row>
    <row r="2" spans="1:29" ht="12" customHeight="1" x14ac:dyDescent="0.25">
      <c r="A2" s="617"/>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row>
    <row r="3" spans="1:29" ht="10.5" customHeight="1" x14ac:dyDescent="0.25">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20"/>
    </row>
    <row r="4" spans="1:29" ht="18.75" customHeight="1" x14ac:dyDescent="0.25">
      <c r="A4" s="810" t="s">
        <v>1</v>
      </c>
      <c r="B4" s="810" t="s">
        <v>70</v>
      </c>
      <c r="C4" s="810" t="s">
        <v>3</v>
      </c>
      <c r="D4" s="810" t="s">
        <v>71</v>
      </c>
      <c r="E4" s="800" t="s">
        <v>4</v>
      </c>
      <c r="F4" s="801"/>
      <c r="G4" s="801"/>
      <c r="H4" s="801"/>
      <c r="I4" s="801"/>
      <c r="J4" s="801"/>
      <c r="K4" s="801"/>
      <c r="L4" s="801"/>
      <c r="M4" s="801"/>
      <c r="N4" s="801"/>
      <c r="O4" s="801"/>
      <c r="P4" s="802"/>
      <c r="Q4" s="793" t="s">
        <v>5</v>
      </c>
      <c r="R4" s="794"/>
      <c r="S4" s="794"/>
      <c r="T4" s="794"/>
      <c r="U4" s="794"/>
      <c r="V4" s="795"/>
      <c r="W4" s="595"/>
      <c r="X4" s="595"/>
      <c r="Y4" s="595"/>
      <c r="Z4" s="595"/>
      <c r="AA4" s="595"/>
      <c r="AB4" s="596"/>
      <c r="AC4" s="807" t="s">
        <v>6</v>
      </c>
    </row>
    <row r="5" spans="1:29" ht="18.75" customHeight="1" x14ac:dyDescent="0.25">
      <c r="A5" s="811"/>
      <c r="B5" s="811"/>
      <c r="C5" s="811"/>
      <c r="D5" s="811"/>
      <c r="E5" s="800" t="s">
        <v>72</v>
      </c>
      <c r="F5" s="801"/>
      <c r="G5" s="801"/>
      <c r="H5" s="801"/>
      <c r="I5" s="801"/>
      <c r="J5" s="801"/>
      <c r="K5" s="801"/>
      <c r="L5" s="801"/>
      <c r="M5" s="801"/>
      <c r="N5" s="801"/>
      <c r="O5" s="801"/>
      <c r="P5" s="802"/>
      <c r="Q5" s="793" t="s">
        <v>72</v>
      </c>
      <c r="R5" s="794"/>
      <c r="S5" s="794"/>
      <c r="T5" s="794"/>
      <c r="U5" s="794"/>
      <c r="V5" s="795"/>
      <c r="W5" s="595"/>
      <c r="X5" s="595"/>
      <c r="Y5" s="595"/>
      <c r="Z5" s="595"/>
      <c r="AA5" s="595"/>
      <c r="AB5" s="596"/>
      <c r="AC5" s="808"/>
    </row>
    <row r="6" spans="1:29" s="583" customFormat="1" ht="21.75" customHeight="1" x14ac:dyDescent="0.25">
      <c r="A6" s="812"/>
      <c r="B6" s="812"/>
      <c r="C6" s="812"/>
      <c r="D6" s="812"/>
      <c r="E6" s="621">
        <v>1</v>
      </c>
      <c r="F6" s="621">
        <v>2</v>
      </c>
      <c r="G6" s="621">
        <v>3</v>
      </c>
      <c r="H6" s="621">
        <v>4</v>
      </c>
      <c r="I6" s="621">
        <v>5</v>
      </c>
      <c r="J6" s="621">
        <v>6</v>
      </c>
      <c r="K6" s="621">
        <v>7</v>
      </c>
      <c r="L6" s="621">
        <v>8</v>
      </c>
      <c r="M6" s="621">
        <v>9</v>
      </c>
      <c r="N6" s="621">
        <v>10</v>
      </c>
      <c r="O6" s="621">
        <v>11</v>
      </c>
      <c r="P6" s="621">
        <v>12</v>
      </c>
      <c r="Q6" s="621">
        <v>1</v>
      </c>
      <c r="R6" s="621">
        <v>2</v>
      </c>
      <c r="S6" s="621">
        <v>3</v>
      </c>
      <c r="T6" s="621">
        <v>4</v>
      </c>
      <c r="U6" s="621">
        <v>5</v>
      </c>
      <c r="V6" s="621">
        <v>6</v>
      </c>
      <c r="W6" s="621">
        <v>7</v>
      </c>
      <c r="X6" s="621">
        <v>8</v>
      </c>
      <c r="Y6" s="621">
        <v>9</v>
      </c>
      <c r="Z6" s="621">
        <v>10</v>
      </c>
      <c r="AA6" s="621">
        <v>11</v>
      </c>
      <c r="AB6" s="621">
        <v>12</v>
      </c>
      <c r="AC6" s="809"/>
    </row>
    <row r="7" spans="1:29" s="622" customFormat="1" ht="21" customHeight="1" x14ac:dyDescent="0.25">
      <c r="A7" s="383" t="s">
        <v>15</v>
      </c>
      <c r="B7" s="383" t="s">
        <v>16</v>
      </c>
      <c r="C7" s="383" t="s">
        <v>16</v>
      </c>
      <c r="D7" s="383" t="s">
        <v>73</v>
      </c>
      <c r="E7" s="384" t="s">
        <v>146</v>
      </c>
      <c r="F7" s="599">
        <v>7</v>
      </c>
      <c r="G7" s="384" t="s">
        <v>147</v>
      </c>
      <c r="H7" s="599">
        <v>9</v>
      </c>
      <c r="I7" s="599">
        <v>10</v>
      </c>
      <c r="J7" s="384" t="s">
        <v>148</v>
      </c>
      <c r="K7" s="599">
        <v>12</v>
      </c>
      <c r="L7" s="599">
        <v>13</v>
      </c>
      <c r="M7" s="384" t="s">
        <v>150</v>
      </c>
      <c r="N7" s="599">
        <v>15</v>
      </c>
      <c r="O7" s="599">
        <v>16</v>
      </c>
      <c r="P7" s="384" t="s">
        <v>149</v>
      </c>
      <c r="Q7" s="384" t="s">
        <v>151</v>
      </c>
      <c r="R7" s="384" t="s">
        <v>152</v>
      </c>
      <c r="S7" s="384" t="s">
        <v>153</v>
      </c>
      <c r="T7" s="384" t="s">
        <v>154</v>
      </c>
      <c r="U7" s="384" t="s">
        <v>155</v>
      </c>
      <c r="V7" s="384" t="s">
        <v>156</v>
      </c>
      <c r="W7" s="599">
        <v>12</v>
      </c>
      <c r="X7" s="599">
        <v>13</v>
      </c>
      <c r="Y7" s="599">
        <v>14</v>
      </c>
      <c r="Z7" s="599">
        <v>15</v>
      </c>
      <c r="AA7" s="599">
        <v>16</v>
      </c>
      <c r="AB7" s="599">
        <v>17</v>
      </c>
      <c r="AC7" s="599"/>
    </row>
    <row r="8" spans="1:29" ht="21" customHeight="1" x14ac:dyDescent="0.25">
      <c r="A8" s="504">
        <v>1</v>
      </c>
      <c r="B8" s="504" t="s">
        <v>17</v>
      </c>
      <c r="C8" s="623" t="s">
        <v>75</v>
      </c>
      <c r="D8" s="624" t="s">
        <v>76</v>
      </c>
      <c r="E8" s="368">
        <v>3130</v>
      </c>
      <c r="F8" s="368">
        <v>-1410</v>
      </c>
      <c r="G8" s="368">
        <v>-2255</v>
      </c>
      <c r="H8" s="625">
        <v>-7600</v>
      </c>
      <c r="I8" s="368">
        <v>-5494</v>
      </c>
      <c r="J8" s="368">
        <v>-5981</v>
      </c>
      <c r="K8" s="368">
        <v>-3824</v>
      </c>
      <c r="L8" s="625">
        <v>-6427</v>
      </c>
      <c r="M8" s="368">
        <v>153</v>
      </c>
      <c r="N8" s="368">
        <v>-400</v>
      </c>
      <c r="O8" s="368">
        <v>-2580</v>
      </c>
      <c r="P8" s="368">
        <v>-1300</v>
      </c>
      <c r="Q8" s="368">
        <v>-4180</v>
      </c>
      <c r="R8" s="368">
        <v>-5100</v>
      </c>
      <c r="S8" s="368">
        <v>1750</v>
      </c>
      <c r="T8" s="368">
        <v>2760</v>
      </c>
      <c r="U8" s="368"/>
      <c r="V8" s="368"/>
      <c r="W8" s="368"/>
      <c r="X8" s="625"/>
      <c r="Y8" s="368"/>
      <c r="Z8" s="368"/>
      <c r="AA8" s="626"/>
      <c r="AB8" s="368"/>
      <c r="AC8" s="627"/>
    </row>
    <row r="9" spans="1:29" ht="21" customHeight="1" x14ac:dyDescent="0.25">
      <c r="A9" s="518">
        <v>2</v>
      </c>
      <c r="B9" s="518" t="s">
        <v>19</v>
      </c>
      <c r="C9" s="628" t="s">
        <v>77</v>
      </c>
      <c r="D9" s="629" t="s">
        <v>78</v>
      </c>
      <c r="E9" s="366">
        <v>-131000</v>
      </c>
      <c r="F9" s="366">
        <v>-123000</v>
      </c>
      <c r="G9" s="366">
        <v>-138000</v>
      </c>
      <c r="H9" s="630">
        <v>-60000</v>
      </c>
      <c r="I9" s="366">
        <v>-71000</v>
      </c>
      <c r="J9" s="366">
        <v>-59000</v>
      </c>
      <c r="K9" s="366">
        <v>-78000</v>
      </c>
      <c r="L9" s="630">
        <v>-59000</v>
      </c>
      <c r="M9" s="366">
        <v>-53000</v>
      </c>
      <c r="N9" s="366">
        <v>-29000</v>
      </c>
      <c r="O9" s="368">
        <v>-53000</v>
      </c>
      <c r="P9" s="366">
        <v>-73000</v>
      </c>
      <c r="Q9" s="368">
        <v>-55000</v>
      </c>
      <c r="R9" s="368">
        <v>-54980</v>
      </c>
      <c r="S9" s="368">
        <v>-56000</v>
      </c>
      <c r="T9" s="368">
        <v>-56000</v>
      </c>
      <c r="U9" s="368"/>
      <c r="V9" s="366"/>
      <c r="W9" s="366"/>
      <c r="X9" s="630"/>
      <c r="Y9" s="366"/>
      <c r="Z9" s="366"/>
      <c r="AA9" s="631"/>
      <c r="AB9" s="366"/>
      <c r="AC9" s="632"/>
    </row>
    <row r="10" spans="1:29" ht="21" customHeight="1" x14ac:dyDescent="0.25">
      <c r="A10" s="518">
        <v>3</v>
      </c>
      <c r="B10" s="518" t="s">
        <v>21</v>
      </c>
      <c r="C10" s="628" t="s">
        <v>79</v>
      </c>
      <c r="D10" s="629" t="s">
        <v>80</v>
      </c>
      <c r="E10" s="366">
        <v>301</v>
      </c>
      <c r="F10" s="366">
        <v>-4856</v>
      </c>
      <c r="G10" s="366">
        <v>-3696</v>
      </c>
      <c r="H10" s="630">
        <v>-6502</v>
      </c>
      <c r="I10" s="366">
        <v>-4548</v>
      </c>
      <c r="J10" s="366">
        <v>-5015</v>
      </c>
      <c r="K10" s="366">
        <v>-3016</v>
      </c>
      <c r="L10" s="630">
        <v>-1276</v>
      </c>
      <c r="M10" s="366">
        <v>-1094</v>
      </c>
      <c r="N10" s="366">
        <v>-6531</v>
      </c>
      <c r="O10" s="368">
        <v>-5564</v>
      </c>
      <c r="P10" s="366">
        <v>-4340</v>
      </c>
      <c r="Q10" s="368">
        <v>3922</v>
      </c>
      <c r="R10" s="368">
        <v>-5300</v>
      </c>
      <c r="S10" s="368">
        <v>-9658</v>
      </c>
      <c r="T10" s="368">
        <v>-8435</v>
      </c>
      <c r="U10" s="368"/>
      <c r="V10" s="366"/>
      <c r="W10" s="366"/>
      <c r="X10" s="630"/>
      <c r="Y10" s="366"/>
      <c r="Z10" s="366"/>
      <c r="AA10" s="631"/>
      <c r="AB10" s="366"/>
      <c r="AC10" s="632"/>
    </row>
    <row r="11" spans="1:29" ht="21" customHeight="1" x14ac:dyDescent="0.25">
      <c r="A11" s="518">
        <v>4</v>
      </c>
      <c r="B11" s="518" t="s">
        <v>23</v>
      </c>
      <c r="C11" s="628" t="s">
        <v>24</v>
      </c>
      <c r="D11" s="629" t="s">
        <v>81</v>
      </c>
      <c r="E11" s="366">
        <v>16200</v>
      </c>
      <c r="F11" s="366">
        <v>18000</v>
      </c>
      <c r="G11" s="366">
        <v>21300</v>
      </c>
      <c r="H11" s="630">
        <v>16000</v>
      </c>
      <c r="I11" s="366">
        <v>19000</v>
      </c>
      <c r="J11" s="366">
        <v>15000</v>
      </c>
      <c r="K11" s="366">
        <v>16000</v>
      </c>
      <c r="L11" s="630">
        <v>17000</v>
      </c>
      <c r="M11" s="366">
        <v>15000</v>
      </c>
      <c r="N11" s="366">
        <v>17000</v>
      </c>
      <c r="O11" s="631">
        <v>13000</v>
      </c>
      <c r="P11" s="366">
        <v>18000</v>
      </c>
      <c r="Q11" s="368">
        <v>21000</v>
      </c>
      <c r="R11" s="368">
        <v>19600</v>
      </c>
      <c r="S11" s="368">
        <v>15000</v>
      </c>
      <c r="T11" s="368">
        <v>15000</v>
      </c>
      <c r="U11" s="368"/>
      <c r="V11" s="366"/>
      <c r="W11" s="366"/>
      <c r="X11" s="630"/>
      <c r="Y11" s="366"/>
      <c r="Z11" s="366"/>
      <c r="AA11" s="631"/>
      <c r="AB11" s="366"/>
      <c r="AC11" s="632"/>
    </row>
    <row r="12" spans="1:29" ht="21" customHeight="1" x14ac:dyDescent="0.25">
      <c r="A12" s="518">
        <v>5</v>
      </c>
      <c r="B12" s="518" t="s">
        <v>25</v>
      </c>
      <c r="C12" s="628" t="s">
        <v>82</v>
      </c>
      <c r="D12" s="629" t="s">
        <v>81</v>
      </c>
      <c r="E12" s="366">
        <v>-6490</v>
      </c>
      <c r="F12" s="366">
        <v>-7700</v>
      </c>
      <c r="G12" s="366">
        <v>-6272</v>
      </c>
      <c r="H12" s="630">
        <v>-7689</v>
      </c>
      <c r="I12" s="366">
        <v>-7633</v>
      </c>
      <c r="J12" s="366">
        <v>-7159</v>
      </c>
      <c r="K12" s="366">
        <v>-5740</v>
      </c>
      <c r="L12" s="630">
        <v>-5186</v>
      </c>
      <c r="M12" s="366">
        <v>-6347</v>
      </c>
      <c r="N12" s="366">
        <v>-3483</v>
      </c>
      <c r="O12" s="368">
        <v>-4036</v>
      </c>
      <c r="P12" s="366">
        <v>-4298</v>
      </c>
      <c r="Q12" s="368">
        <v>-1843</v>
      </c>
      <c r="R12" s="368">
        <v>-5000</v>
      </c>
      <c r="S12" s="368">
        <v>-6414</v>
      </c>
      <c r="T12" s="368">
        <v>-5640</v>
      </c>
      <c r="U12" s="368"/>
      <c r="V12" s="366"/>
      <c r="W12" s="366"/>
      <c r="X12" s="630"/>
      <c r="Y12" s="366"/>
      <c r="Z12" s="366"/>
      <c r="AA12" s="631"/>
      <c r="AB12" s="366"/>
      <c r="AC12" s="632"/>
    </row>
    <row r="13" spans="1:29" ht="21" customHeight="1" x14ac:dyDescent="0.25">
      <c r="A13" s="518">
        <v>6</v>
      </c>
      <c r="B13" s="518" t="s">
        <v>27</v>
      </c>
      <c r="C13" s="628" t="s">
        <v>28</v>
      </c>
      <c r="D13" s="629" t="s">
        <v>81</v>
      </c>
      <c r="E13" s="366">
        <v>-288</v>
      </c>
      <c r="F13" s="366">
        <v>4444</v>
      </c>
      <c r="G13" s="366">
        <v>4706</v>
      </c>
      <c r="H13" s="630">
        <v>2447</v>
      </c>
      <c r="I13" s="366">
        <v>6103</v>
      </c>
      <c r="J13" s="366">
        <v>5385</v>
      </c>
      <c r="K13" s="366">
        <v>7830</v>
      </c>
      <c r="L13" s="630">
        <v>1876</v>
      </c>
      <c r="M13" s="366">
        <v>2968</v>
      </c>
      <c r="N13" s="366">
        <v>4277</v>
      </c>
      <c r="O13" s="368">
        <v>-753</v>
      </c>
      <c r="P13" s="366">
        <v>5993</v>
      </c>
      <c r="Q13" s="368">
        <v>1089</v>
      </c>
      <c r="R13" s="368">
        <v>4900</v>
      </c>
      <c r="S13" s="368">
        <v>4813</v>
      </c>
      <c r="T13" s="368">
        <v>4293</v>
      </c>
      <c r="U13" s="368"/>
      <c r="V13" s="366"/>
      <c r="W13" s="366"/>
      <c r="X13" s="630"/>
      <c r="Y13" s="366"/>
      <c r="Z13" s="366"/>
      <c r="AA13" s="631"/>
      <c r="AB13" s="366"/>
      <c r="AC13" s="632"/>
    </row>
    <row r="14" spans="1:29" ht="21" customHeight="1" x14ac:dyDescent="0.25">
      <c r="A14" s="518">
        <v>7</v>
      </c>
      <c r="B14" s="518" t="s">
        <v>29</v>
      </c>
      <c r="C14" s="628" t="s">
        <v>30</v>
      </c>
      <c r="D14" s="629" t="s">
        <v>81</v>
      </c>
      <c r="E14" s="366">
        <v>-6192.9000000000015</v>
      </c>
      <c r="F14" s="366">
        <v>-3420</v>
      </c>
      <c r="G14" s="366">
        <v>-5480</v>
      </c>
      <c r="H14" s="630">
        <v>-3882.3999999999978</v>
      </c>
      <c r="I14" s="366">
        <v>-2542.8000000000029</v>
      </c>
      <c r="J14" s="366">
        <v>-3587.9000000000015</v>
      </c>
      <c r="K14" s="366">
        <v>-4009.4000000000015</v>
      </c>
      <c r="L14" s="630">
        <v>-5983.5</v>
      </c>
      <c r="M14" s="366">
        <v>-6001.5999999999985</v>
      </c>
      <c r="N14" s="366">
        <v>-4692.7999999999956</v>
      </c>
      <c r="O14" s="368">
        <v>-5682</v>
      </c>
      <c r="P14" s="366">
        <v>-5573.0999999999985</v>
      </c>
      <c r="Q14" s="368">
        <v>-4010</v>
      </c>
      <c r="R14" s="368">
        <v>-3315.1999999999971</v>
      </c>
      <c r="S14" s="754">
        <v>-4371.9000000000015</v>
      </c>
      <c r="T14" s="754">
        <v>-5172.3000000000029</v>
      </c>
      <c r="U14" s="368"/>
      <c r="V14" s="366"/>
      <c r="W14" s="366"/>
      <c r="X14" s="630"/>
      <c r="Y14" s="366"/>
      <c r="Z14" s="366"/>
      <c r="AA14" s="631"/>
      <c r="AB14" s="366"/>
      <c r="AC14" s="632"/>
    </row>
    <row r="15" spans="1:29" ht="21" customHeight="1" x14ac:dyDescent="0.25">
      <c r="A15" s="518">
        <v>8</v>
      </c>
      <c r="B15" s="518" t="s">
        <v>31</v>
      </c>
      <c r="C15" s="628" t="s">
        <v>32</v>
      </c>
      <c r="D15" s="629" t="s">
        <v>83</v>
      </c>
      <c r="E15" s="366">
        <v>1050</v>
      </c>
      <c r="F15" s="366">
        <v>1710</v>
      </c>
      <c r="G15" s="366">
        <v>1030</v>
      </c>
      <c r="H15" s="630">
        <v>960</v>
      </c>
      <c r="I15" s="366">
        <v>1030</v>
      </c>
      <c r="J15" s="366">
        <v>1150</v>
      </c>
      <c r="K15" s="366">
        <v>980</v>
      </c>
      <c r="L15" s="631">
        <v>1030</v>
      </c>
      <c r="M15" s="366">
        <v>900</v>
      </c>
      <c r="N15" s="366">
        <v>900</v>
      </c>
      <c r="O15" s="631">
        <v>1110</v>
      </c>
      <c r="P15" s="366">
        <v>1140</v>
      </c>
      <c r="Q15" s="368">
        <v>4229.3999999999996</v>
      </c>
      <c r="R15" s="368">
        <v>910</v>
      </c>
      <c r="S15" s="368">
        <v>514</v>
      </c>
      <c r="T15" s="368">
        <v>840</v>
      </c>
      <c r="U15" s="368">
        <v>1060</v>
      </c>
      <c r="V15" s="366"/>
      <c r="W15" s="366"/>
      <c r="X15" s="631"/>
      <c r="Y15" s="366"/>
      <c r="Z15" s="366"/>
      <c r="AA15" s="631"/>
      <c r="AB15" s="366"/>
      <c r="AC15" s="632"/>
    </row>
    <row r="16" spans="1:29" ht="21" customHeight="1" x14ac:dyDescent="0.25">
      <c r="A16" s="518">
        <v>9</v>
      </c>
      <c r="B16" s="518" t="s">
        <v>33</v>
      </c>
      <c r="C16" s="628" t="s">
        <v>84</v>
      </c>
      <c r="D16" s="629" t="s">
        <v>78</v>
      </c>
      <c r="E16" s="366">
        <v>-22990</v>
      </c>
      <c r="F16" s="366">
        <v>-14050</v>
      </c>
      <c r="G16" s="366">
        <v>-21540</v>
      </c>
      <c r="H16" s="630">
        <v>-26420</v>
      </c>
      <c r="I16" s="366">
        <v>-21880</v>
      </c>
      <c r="J16" s="366">
        <v>-18780</v>
      </c>
      <c r="K16" s="366">
        <v>-27350</v>
      </c>
      <c r="L16" s="630">
        <v>-26490</v>
      </c>
      <c r="M16" s="366">
        <v>-32150</v>
      </c>
      <c r="N16" s="366">
        <v>-41680</v>
      </c>
      <c r="O16" s="630">
        <v>-24530</v>
      </c>
      <c r="P16" s="366">
        <v>-25040</v>
      </c>
      <c r="Q16" s="368">
        <v>-34680</v>
      </c>
      <c r="R16" s="368">
        <v>-27100</v>
      </c>
      <c r="S16" s="368">
        <v>-20670</v>
      </c>
      <c r="T16" s="368">
        <v>-28380</v>
      </c>
      <c r="U16" s="368">
        <v>-28210</v>
      </c>
      <c r="V16" s="366"/>
      <c r="W16" s="366"/>
      <c r="X16" s="630"/>
      <c r="Y16" s="366"/>
      <c r="Z16" s="366"/>
      <c r="AA16" s="630"/>
      <c r="AB16" s="366"/>
      <c r="AC16" s="632"/>
    </row>
    <row r="17" spans="1:29" ht="21" customHeight="1" x14ac:dyDescent="0.25">
      <c r="A17" s="518">
        <v>10</v>
      </c>
      <c r="B17" s="518" t="s">
        <v>35</v>
      </c>
      <c r="C17" s="628" t="s">
        <v>36</v>
      </c>
      <c r="D17" s="629" t="s">
        <v>85</v>
      </c>
      <c r="E17" s="366">
        <v>-2737</v>
      </c>
      <c r="F17" s="366">
        <v>590</v>
      </c>
      <c r="G17" s="366">
        <v>559</v>
      </c>
      <c r="H17" s="630">
        <v>-116</v>
      </c>
      <c r="I17" s="366">
        <v>-638</v>
      </c>
      <c r="J17" s="366">
        <v>153</v>
      </c>
      <c r="K17" s="366">
        <v>62</v>
      </c>
      <c r="L17" s="630">
        <v>-243</v>
      </c>
      <c r="M17" s="366">
        <v>-234</v>
      </c>
      <c r="N17" s="366">
        <v>-232</v>
      </c>
      <c r="O17" s="631">
        <v>316</v>
      </c>
      <c r="P17" s="366">
        <v>106</v>
      </c>
      <c r="Q17" s="368">
        <v>-1153</v>
      </c>
      <c r="R17" s="368">
        <v>58</v>
      </c>
      <c r="S17" s="368">
        <v>700</v>
      </c>
      <c r="T17" s="368">
        <v>302</v>
      </c>
      <c r="U17" s="368">
        <v>-378</v>
      </c>
      <c r="V17" s="366"/>
      <c r="W17" s="366"/>
      <c r="X17" s="630"/>
      <c r="Y17" s="366"/>
      <c r="Z17" s="366"/>
      <c r="AA17" s="631"/>
      <c r="AB17" s="366"/>
      <c r="AC17" s="632"/>
    </row>
    <row r="18" spans="1:29" ht="21" customHeight="1" x14ac:dyDescent="0.25">
      <c r="A18" s="518">
        <v>11</v>
      </c>
      <c r="B18" s="518" t="s">
        <v>37</v>
      </c>
      <c r="C18" s="628" t="s">
        <v>86</v>
      </c>
      <c r="D18" s="629" t="s">
        <v>78</v>
      </c>
      <c r="E18" s="366">
        <v>-1880</v>
      </c>
      <c r="F18" s="366">
        <v>4150</v>
      </c>
      <c r="G18" s="366">
        <v>4990</v>
      </c>
      <c r="H18" s="630">
        <v>4890</v>
      </c>
      <c r="I18" s="366">
        <v>6970</v>
      </c>
      <c r="J18" s="366">
        <v>9080</v>
      </c>
      <c r="K18" s="366">
        <v>6610</v>
      </c>
      <c r="L18" s="630">
        <v>6510</v>
      </c>
      <c r="M18" s="366">
        <v>9550</v>
      </c>
      <c r="N18" s="366">
        <v>6050</v>
      </c>
      <c r="O18" s="631">
        <v>9740</v>
      </c>
      <c r="P18" s="633">
        <v>12180</v>
      </c>
      <c r="Q18" s="368">
        <v>8750</v>
      </c>
      <c r="R18" s="368">
        <v>15510</v>
      </c>
      <c r="S18" s="368">
        <v>26200</v>
      </c>
      <c r="T18" s="368">
        <v>23780</v>
      </c>
      <c r="U18" s="368">
        <v>26950</v>
      </c>
      <c r="V18" s="751">
        <v>36150</v>
      </c>
      <c r="W18" s="366"/>
      <c r="X18" s="630"/>
      <c r="Y18" s="366"/>
      <c r="Z18" s="366"/>
      <c r="AA18" s="631"/>
      <c r="AB18" s="633"/>
      <c r="AC18" s="632"/>
    </row>
    <row r="19" spans="1:29" ht="21" customHeight="1" x14ac:dyDescent="0.25">
      <c r="A19" s="518">
        <v>12</v>
      </c>
      <c r="B19" s="518" t="s">
        <v>39</v>
      </c>
      <c r="C19" s="628" t="s">
        <v>40</v>
      </c>
      <c r="D19" s="629" t="s">
        <v>87</v>
      </c>
      <c r="E19" s="366">
        <v>5156</v>
      </c>
      <c r="F19" s="366">
        <v>2852</v>
      </c>
      <c r="G19" s="366">
        <v>6892</v>
      </c>
      <c r="H19" s="631">
        <v>4859</v>
      </c>
      <c r="I19" s="366">
        <v>1604</v>
      </c>
      <c r="J19" s="366">
        <v>5366</v>
      </c>
      <c r="K19" s="366">
        <v>6703</v>
      </c>
      <c r="L19" s="630">
        <v>1289</v>
      </c>
      <c r="M19" s="366">
        <v>3708</v>
      </c>
      <c r="N19" s="366">
        <v>4385</v>
      </c>
      <c r="O19" s="631">
        <v>2597</v>
      </c>
      <c r="P19" s="366">
        <v>3374</v>
      </c>
      <c r="Q19" s="368">
        <v>2258</v>
      </c>
      <c r="R19" s="368">
        <v>5138</v>
      </c>
      <c r="S19" s="368">
        <v>-1024</v>
      </c>
      <c r="T19" s="368">
        <v>1791</v>
      </c>
      <c r="U19" s="368"/>
      <c r="V19" s="366"/>
      <c r="W19" s="366"/>
      <c r="X19" s="630"/>
      <c r="Y19" s="366"/>
      <c r="Z19" s="366"/>
      <c r="AA19" s="631"/>
      <c r="AB19" s="366"/>
      <c r="AC19" s="632"/>
    </row>
    <row r="20" spans="1:29" ht="21" customHeight="1" x14ac:dyDescent="0.25">
      <c r="A20" s="518">
        <v>13</v>
      </c>
      <c r="B20" s="518" t="s">
        <v>41</v>
      </c>
      <c r="C20" s="628" t="s">
        <v>88</v>
      </c>
      <c r="D20" s="629" t="s">
        <v>78</v>
      </c>
      <c r="E20" s="366">
        <v>3428</v>
      </c>
      <c r="F20" s="366">
        <v>3095</v>
      </c>
      <c r="G20" s="366">
        <v>4330</v>
      </c>
      <c r="H20" s="631">
        <v>159</v>
      </c>
      <c r="I20" s="366">
        <v>4302</v>
      </c>
      <c r="J20" s="366">
        <v>4103</v>
      </c>
      <c r="K20" s="366">
        <v>4174</v>
      </c>
      <c r="L20" s="630">
        <v>5488</v>
      </c>
      <c r="M20" s="366">
        <v>4344</v>
      </c>
      <c r="N20" s="366">
        <v>2393</v>
      </c>
      <c r="O20" s="631">
        <v>2663</v>
      </c>
      <c r="P20" s="366">
        <v>2513</v>
      </c>
      <c r="Q20" s="368">
        <v>955</v>
      </c>
      <c r="R20" s="368">
        <v>1306</v>
      </c>
      <c r="S20" s="368">
        <v>3321</v>
      </c>
      <c r="T20" s="368">
        <v>89</v>
      </c>
      <c r="U20" s="754">
        <v>-1610</v>
      </c>
      <c r="V20" s="366"/>
      <c r="W20" s="366"/>
      <c r="X20" s="630"/>
      <c r="Y20" s="366"/>
      <c r="Z20" s="366"/>
      <c r="AA20" s="631"/>
      <c r="AB20" s="366"/>
      <c r="AC20" s="632"/>
    </row>
    <row r="21" spans="1:29" ht="21" customHeight="1" x14ac:dyDescent="0.25">
      <c r="A21" s="518">
        <v>14</v>
      </c>
      <c r="B21" s="518" t="s">
        <v>43</v>
      </c>
      <c r="C21" s="628" t="s">
        <v>89</v>
      </c>
      <c r="D21" s="629" t="s">
        <v>78</v>
      </c>
      <c r="E21" s="366">
        <v>-1880</v>
      </c>
      <c r="F21" s="366">
        <v>2000</v>
      </c>
      <c r="G21" s="366">
        <v>973</v>
      </c>
      <c r="H21" s="630">
        <v>-3321</v>
      </c>
      <c r="I21" s="366">
        <v>1117</v>
      </c>
      <c r="J21" s="366">
        <v>1062</v>
      </c>
      <c r="K21" s="366">
        <v>322</v>
      </c>
      <c r="L21" s="630">
        <v>-1965</v>
      </c>
      <c r="M21" s="366">
        <v>1275</v>
      </c>
      <c r="N21" s="366">
        <v>-3436</v>
      </c>
      <c r="O21" s="631">
        <v>24433</v>
      </c>
      <c r="P21" s="366">
        <v>-352</v>
      </c>
      <c r="Q21" s="368">
        <v>-3303</v>
      </c>
      <c r="R21" s="368">
        <v>-2833</v>
      </c>
      <c r="S21" s="368">
        <v>-3340</v>
      </c>
      <c r="T21" s="368">
        <v>-10021</v>
      </c>
      <c r="U21" s="754">
        <v>-5712</v>
      </c>
      <c r="V21" s="366"/>
      <c r="W21" s="366"/>
      <c r="X21" s="630"/>
      <c r="Y21" s="366"/>
      <c r="Z21" s="366"/>
      <c r="AA21" s="631"/>
      <c r="AB21" s="366"/>
      <c r="AC21" s="632"/>
    </row>
    <row r="22" spans="1:29" ht="21" customHeight="1" x14ac:dyDescent="0.25">
      <c r="A22" s="518">
        <v>15</v>
      </c>
      <c r="B22" s="518" t="s">
        <v>45</v>
      </c>
      <c r="C22" s="628" t="s">
        <v>90</v>
      </c>
      <c r="D22" s="629" t="s">
        <v>91</v>
      </c>
      <c r="E22" s="366">
        <v>3659</v>
      </c>
      <c r="F22" s="366">
        <v>12617</v>
      </c>
      <c r="G22" s="366">
        <v>24769</v>
      </c>
      <c r="H22" s="630">
        <v>5130</v>
      </c>
      <c r="I22" s="366">
        <v>761</v>
      </c>
      <c r="J22" s="366">
        <v>8405</v>
      </c>
      <c r="K22" s="366">
        <v>14605</v>
      </c>
      <c r="L22" s="631">
        <v>15849</v>
      </c>
      <c r="M22" s="366">
        <v>20230</v>
      </c>
      <c r="N22" s="366">
        <v>20418</v>
      </c>
      <c r="O22" s="631">
        <v>6085</v>
      </c>
      <c r="P22" s="366">
        <v>22066</v>
      </c>
      <c r="Q22" s="368">
        <v>21959</v>
      </c>
      <c r="R22" s="368">
        <v>16712</v>
      </c>
      <c r="S22" s="368">
        <v>24589</v>
      </c>
      <c r="T22" s="754">
        <v>29226</v>
      </c>
      <c r="U22" s="754">
        <v>40380</v>
      </c>
      <c r="V22" s="366"/>
      <c r="W22" s="366"/>
      <c r="X22" s="631"/>
      <c r="Y22" s="366"/>
      <c r="Z22" s="366"/>
      <c r="AA22" s="631"/>
      <c r="AB22" s="366"/>
      <c r="AC22" s="632"/>
    </row>
    <row r="23" spans="1:29" ht="21" customHeight="1" x14ac:dyDescent="0.25">
      <c r="A23" s="524">
        <v>16</v>
      </c>
      <c r="B23" s="524" t="s">
        <v>47</v>
      </c>
      <c r="C23" s="634" t="s">
        <v>56</v>
      </c>
      <c r="D23" s="635" t="s">
        <v>92</v>
      </c>
      <c r="E23" s="636">
        <v>3041</v>
      </c>
      <c r="F23" s="636">
        <v>6182</v>
      </c>
      <c r="G23" s="636">
        <v>5346</v>
      </c>
      <c r="H23" s="637">
        <v>14219</v>
      </c>
      <c r="I23" s="636">
        <v>7264</v>
      </c>
      <c r="J23" s="636">
        <v>9638</v>
      </c>
      <c r="K23" s="636">
        <v>6351</v>
      </c>
      <c r="L23" s="638">
        <v>4990</v>
      </c>
      <c r="M23" s="636">
        <v>5689</v>
      </c>
      <c r="N23" s="636">
        <v>7168</v>
      </c>
      <c r="O23" s="638">
        <v>7668</v>
      </c>
      <c r="P23" s="636">
        <v>4501</v>
      </c>
      <c r="Q23" s="636">
        <v>12498</v>
      </c>
      <c r="R23" s="636">
        <v>4538</v>
      </c>
      <c r="S23" s="636">
        <v>8100</v>
      </c>
      <c r="T23" s="636">
        <v>13136</v>
      </c>
      <c r="U23" s="636">
        <v>5574</v>
      </c>
      <c r="V23" s="636"/>
      <c r="W23" s="636"/>
      <c r="X23" s="638"/>
      <c r="Y23" s="636"/>
      <c r="Z23" s="636"/>
      <c r="AA23" s="638"/>
      <c r="AB23" s="636"/>
      <c r="AC23" s="639"/>
    </row>
    <row r="24" spans="1:29" ht="21" hidden="1" customHeight="1" x14ac:dyDescent="0.25">
      <c r="A24" s="504"/>
      <c r="B24" s="623"/>
      <c r="C24" s="623"/>
      <c r="D24" s="624"/>
      <c r="E24" s="640"/>
      <c r="F24" s="641"/>
      <c r="G24" s="641"/>
      <c r="H24" s="642"/>
      <c r="I24" s="640"/>
      <c r="J24" s="641"/>
      <c r="K24" s="641"/>
      <c r="L24" s="642"/>
      <c r="M24" s="641"/>
      <c r="N24" s="641"/>
      <c r="O24" s="642"/>
      <c r="P24" s="643"/>
      <c r="Q24" s="640"/>
      <c r="R24" s="641"/>
      <c r="S24" s="641"/>
      <c r="T24" s="642"/>
      <c r="U24" s="640"/>
      <c r="V24" s="641"/>
      <c r="W24" s="641"/>
      <c r="X24" s="642"/>
      <c r="Y24" s="641"/>
      <c r="Z24" s="641"/>
      <c r="AA24" s="642"/>
      <c r="AB24" s="643"/>
      <c r="AC24" s="644"/>
    </row>
    <row r="25" spans="1:29" ht="21" hidden="1" customHeight="1" x14ac:dyDescent="0.25">
      <c r="A25" s="518"/>
      <c r="B25" s="628"/>
      <c r="C25" s="628"/>
      <c r="D25" s="629"/>
      <c r="E25" s="645"/>
      <c r="F25" s="646"/>
      <c r="G25" s="646"/>
      <c r="H25" s="647"/>
      <c r="I25" s="645"/>
      <c r="J25" s="646"/>
      <c r="K25" s="646"/>
      <c r="L25" s="647"/>
      <c r="M25" s="646"/>
      <c r="N25" s="646"/>
      <c r="O25" s="647"/>
      <c r="P25" s="643"/>
      <c r="Q25" s="645"/>
      <c r="R25" s="646"/>
      <c r="S25" s="646"/>
      <c r="T25" s="647"/>
      <c r="U25" s="645"/>
      <c r="V25" s="646"/>
      <c r="W25" s="646"/>
      <c r="X25" s="647"/>
      <c r="Y25" s="646"/>
      <c r="Z25" s="646"/>
      <c r="AA25" s="647"/>
      <c r="AB25" s="643"/>
      <c r="AC25" s="648"/>
    </row>
    <row r="26" spans="1:29" ht="21" hidden="1" customHeight="1" x14ac:dyDescent="0.25">
      <c r="A26" s="518"/>
      <c r="B26" s="628"/>
      <c r="C26" s="628"/>
      <c r="D26" s="629"/>
      <c r="E26" s="645"/>
      <c r="F26" s="646"/>
      <c r="G26" s="646"/>
      <c r="H26" s="647"/>
      <c r="I26" s="645"/>
      <c r="J26" s="646"/>
      <c r="K26" s="646"/>
      <c r="L26" s="647"/>
      <c r="M26" s="646"/>
      <c r="N26" s="646"/>
      <c r="O26" s="647"/>
      <c r="P26" s="643"/>
      <c r="Q26" s="645"/>
      <c r="R26" s="646"/>
      <c r="S26" s="646"/>
      <c r="T26" s="647"/>
      <c r="U26" s="645"/>
      <c r="V26" s="646"/>
      <c r="W26" s="646"/>
      <c r="X26" s="647"/>
      <c r="Y26" s="646"/>
      <c r="Z26" s="646"/>
      <c r="AA26" s="647"/>
      <c r="AB26" s="643"/>
      <c r="AC26" s="648"/>
    </row>
    <row r="27" spans="1:29" ht="21" hidden="1" customHeight="1" x14ac:dyDescent="0.25">
      <c r="A27" s="518"/>
      <c r="B27" s="628"/>
      <c r="C27" s="628"/>
      <c r="D27" s="629"/>
      <c r="E27" s="645"/>
      <c r="F27" s="646"/>
      <c r="G27" s="646"/>
      <c r="H27" s="647"/>
      <c r="I27" s="645"/>
      <c r="J27" s="646"/>
      <c r="K27" s="646"/>
      <c r="L27" s="647"/>
      <c r="M27" s="646"/>
      <c r="N27" s="646"/>
      <c r="O27" s="647"/>
      <c r="P27" s="643"/>
      <c r="Q27" s="645"/>
      <c r="R27" s="646"/>
      <c r="S27" s="646"/>
      <c r="T27" s="647"/>
      <c r="U27" s="645"/>
      <c r="V27" s="646"/>
      <c r="W27" s="646"/>
      <c r="X27" s="647"/>
      <c r="Y27" s="646"/>
      <c r="Z27" s="646"/>
      <c r="AA27" s="647"/>
      <c r="AB27" s="643"/>
      <c r="AC27" s="648"/>
    </row>
    <row r="28" spans="1:29" ht="21" hidden="1" customHeight="1" x14ac:dyDescent="0.25">
      <c r="A28" s="518"/>
      <c r="B28" s="628"/>
      <c r="C28" s="628"/>
      <c r="D28" s="629"/>
      <c r="E28" s="645"/>
      <c r="F28" s="646"/>
      <c r="G28" s="646"/>
      <c r="H28" s="647"/>
      <c r="I28" s="645"/>
      <c r="J28" s="646"/>
      <c r="K28" s="646"/>
      <c r="L28" s="647"/>
      <c r="M28" s="646"/>
      <c r="N28" s="646"/>
      <c r="O28" s="647"/>
      <c r="P28" s="643"/>
      <c r="Q28" s="645"/>
      <c r="R28" s="646"/>
      <c r="S28" s="646"/>
      <c r="T28" s="647"/>
      <c r="U28" s="645"/>
      <c r="V28" s="646"/>
      <c r="W28" s="646"/>
      <c r="X28" s="647"/>
      <c r="Y28" s="646"/>
      <c r="Z28" s="646"/>
      <c r="AA28" s="647"/>
      <c r="AB28" s="643"/>
      <c r="AC28" s="648"/>
    </row>
    <row r="29" spans="1:29" ht="21" hidden="1" customHeight="1" x14ac:dyDescent="0.25">
      <c r="A29" s="518"/>
      <c r="B29" s="628"/>
      <c r="C29" s="628"/>
      <c r="D29" s="629"/>
      <c r="E29" s="645"/>
      <c r="F29" s="646"/>
      <c r="G29" s="646"/>
      <c r="H29" s="647"/>
      <c r="I29" s="645"/>
      <c r="J29" s="646"/>
      <c r="K29" s="646"/>
      <c r="L29" s="647"/>
      <c r="M29" s="646"/>
      <c r="N29" s="646"/>
      <c r="O29" s="647"/>
      <c r="P29" s="649"/>
      <c r="Q29" s="645"/>
      <c r="R29" s="646"/>
      <c r="S29" s="646"/>
      <c r="T29" s="647"/>
      <c r="U29" s="645"/>
      <c r="V29" s="646"/>
      <c r="W29" s="646"/>
      <c r="X29" s="647"/>
      <c r="Y29" s="646"/>
      <c r="Z29" s="646"/>
      <c r="AA29" s="647"/>
      <c r="AB29" s="649"/>
      <c r="AC29" s="648"/>
    </row>
    <row r="30" spans="1:29" ht="21" hidden="1" customHeight="1" x14ac:dyDescent="0.25">
      <c r="A30" s="518"/>
      <c r="B30" s="628"/>
      <c r="C30" s="628"/>
      <c r="D30" s="629"/>
      <c r="E30" s="645"/>
      <c r="F30" s="646"/>
      <c r="G30" s="646"/>
      <c r="H30" s="647"/>
      <c r="I30" s="645"/>
      <c r="J30" s="646"/>
      <c r="K30" s="646"/>
      <c r="L30" s="647"/>
      <c r="M30" s="646"/>
      <c r="N30" s="646"/>
      <c r="O30" s="647"/>
      <c r="P30" s="649"/>
      <c r="Q30" s="645"/>
      <c r="R30" s="646"/>
      <c r="S30" s="646"/>
      <c r="T30" s="647"/>
      <c r="U30" s="645"/>
      <c r="V30" s="646"/>
      <c r="W30" s="646"/>
      <c r="X30" s="647"/>
      <c r="Y30" s="646"/>
      <c r="Z30" s="646"/>
      <c r="AA30" s="647"/>
      <c r="AB30" s="649"/>
      <c r="AC30" s="648"/>
    </row>
    <row r="31" spans="1:29" ht="21" hidden="1" customHeight="1" x14ac:dyDescent="0.25">
      <c r="A31" s="518"/>
      <c r="B31" s="628"/>
      <c r="C31" s="628"/>
      <c r="D31" s="629"/>
      <c r="E31" s="645"/>
      <c r="F31" s="646"/>
      <c r="G31" s="646"/>
      <c r="H31" s="647"/>
      <c r="I31" s="645"/>
      <c r="J31" s="646"/>
      <c r="K31" s="646"/>
      <c r="L31" s="647"/>
      <c r="M31" s="646"/>
      <c r="N31" s="646"/>
      <c r="O31" s="647"/>
      <c r="P31" s="649"/>
      <c r="Q31" s="645"/>
      <c r="R31" s="646"/>
      <c r="S31" s="646"/>
      <c r="T31" s="647"/>
      <c r="U31" s="645"/>
      <c r="V31" s="646"/>
      <c r="W31" s="646"/>
      <c r="X31" s="647"/>
      <c r="Y31" s="646"/>
      <c r="Z31" s="646"/>
      <c r="AA31" s="647"/>
      <c r="AB31" s="649"/>
      <c r="AC31" s="648"/>
    </row>
    <row r="32" spans="1:29" ht="21" hidden="1" customHeight="1" x14ac:dyDescent="0.25">
      <c r="A32" s="518"/>
      <c r="B32" s="628"/>
      <c r="C32" s="628"/>
      <c r="D32" s="629"/>
      <c r="E32" s="645"/>
      <c r="F32" s="646"/>
      <c r="G32" s="646"/>
      <c r="H32" s="647"/>
      <c r="I32" s="645"/>
      <c r="J32" s="646"/>
      <c r="K32" s="646"/>
      <c r="L32" s="647"/>
      <c r="M32" s="646"/>
      <c r="N32" s="646"/>
      <c r="O32" s="647"/>
      <c r="P32" s="649"/>
      <c r="Q32" s="645"/>
      <c r="R32" s="646"/>
      <c r="S32" s="646"/>
      <c r="T32" s="647"/>
      <c r="U32" s="645"/>
      <c r="V32" s="646"/>
      <c r="W32" s="646"/>
      <c r="X32" s="647"/>
      <c r="Y32" s="646"/>
      <c r="Z32" s="646"/>
      <c r="AA32" s="647"/>
      <c r="AB32" s="649"/>
      <c r="AC32" s="648"/>
    </row>
    <row r="33" spans="1:29" ht="21" hidden="1" customHeight="1" x14ac:dyDescent="0.25">
      <c r="A33" s="518"/>
      <c r="B33" s="628"/>
      <c r="C33" s="628"/>
      <c r="D33" s="629"/>
      <c r="E33" s="645"/>
      <c r="F33" s="646"/>
      <c r="G33" s="646"/>
      <c r="H33" s="647"/>
      <c r="I33" s="645"/>
      <c r="J33" s="646"/>
      <c r="K33" s="646"/>
      <c r="L33" s="647"/>
      <c r="M33" s="646"/>
      <c r="N33" s="646"/>
      <c r="O33" s="647"/>
      <c r="P33" s="649"/>
      <c r="Q33" s="645"/>
      <c r="R33" s="646"/>
      <c r="S33" s="646"/>
      <c r="T33" s="647"/>
      <c r="U33" s="645"/>
      <c r="V33" s="646"/>
      <c r="W33" s="646"/>
      <c r="X33" s="647"/>
      <c r="Y33" s="646"/>
      <c r="Z33" s="646"/>
      <c r="AA33" s="647"/>
      <c r="AB33" s="649"/>
      <c r="AC33" s="648"/>
    </row>
    <row r="34" spans="1:29" ht="21" hidden="1" customHeight="1" x14ac:dyDescent="0.25">
      <c r="A34" s="518"/>
      <c r="B34" s="628"/>
      <c r="C34" s="628"/>
      <c r="D34" s="629"/>
      <c r="E34" s="645"/>
      <c r="F34" s="646"/>
      <c r="G34" s="646"/>
      <c r="H34" s="647"/>
      <c r="I34" s="645"/>
      <c r="J34" s="646"/>
      <c r="K34" s="646"/>
      <c r="L34" s="647"/>
      <c r="M34" s="646"/>
      <c r="N34" s="646"/>
      <c r="O34" s="647"/>
      <c r="P34" s="649"/>
      <c r="Q34" s="645"/>
      <c r="R34" s="646"/>
      <c r="S34" s="646"/>
      <c r="T34" s="647"/>
      <c r="U34" s="645"/>
      <c r="V34" s="646"/>
      <c r="W34" s="646"/>
      <c r="X34" s="647"/>
      <c r="Y34" s="646"/>
      <c r="Z34" s="646"/>
      <c r="AA34" s="647"/>
      <c r="AB34" s="649"/>
      <c r="AC34" s="648"/>
    </row>
    <row r="35" spans="1:29" ht="21" hidden="1" customHeight="1" x14ac:dyDescent="0.25">
      <c r="A35" s="518"/>
      <c r="B35" s="628"/>
      <c r="C35" s="628"/>
      <c r="D35" s="629"/>
      <c r="E35" s="645"/>
      <c r="F35" s="646"/>
      <c r="G35" s="646"/>
      <c r="H35" s="647"/>
      <c r="I35" s="645"/>
      <c r="J35" s="646"/>
      <c r="K35" s="646"/>
      <c r="L35" s="647"/>
      <c r="M35" s="646"/>
      <c r="N35" s="646"/>
      <c r="O35" s="647"/>
      <c r="P35" s="649"/>
      <c r="Q35" s="645"/>
      <c r="R35" s="646"/>
      <c r="S35" s="646"/>
      <c r="T35" s="647"/>
      <c r="U35" s="645"/>
      <c r="V35" s="646"/>
      <c r="W35" s="646"/>
      <c r="X35" s="647"/>
      <c r="Y35" s="646"/>
      <c r="Z35" s="646"/>
      <c r="AA35" s="647"/>
      <c r="AB35" s="649"/>
      <c r="AC35" s="648"/>
    </row>
    <row r="36" spans="1:29" ht="21" hidden="1" customHeight="1" x14ac:dyDescent="0.25">
      <c r="A36" s="518"/>
      <c r="B36" s="628"/>
      <c r="C36" s="628"/>
      <c r="D36" s="629"/>
      <c r="E36" s="645"/>
      <c r="F36" s="646"/>
      <c r="G36" s="646"/>
      <c r="H36" s="647"/>
      <c r="I36" s="645"/>
      <c r="J36" s="646"/>
      <c r="K36" s="646"/>
      <c r="L36" s="647"/>
      <c r="M36" s="646"/>
      <c r="N36" s="646"/>
      <c r="O36" s="647"/>
      <c r="P36" s="649"/>
      <c r="Q36" s="645"/>
      <c r="R36" s="646"/>
      <c r="S36" s="646"/>
      <c r="T36" s="647"/>
      <c r="U36" s="645"/>
      <c r="V36" s="646"/>
      <c r="W36" s="646"/>
      <c r="X36" s="647"/>
      <c r="Y36" s="646"/>
      <c r="Z36" s="646"/>
      <c r="AA36" s="647"/>
      <c r="AB36" s="649"/>
      <c r="AC36" s="648"/>
    </row>
    <row r="37" spans="1:29" ht="21" hidden="1" customHeight="1" x14ac:dyDescent="0.25">
      <c r="A37" s="518"/>
      <c r="B37" s="628"/>
      <c r="C37" s="628"/>
      <c r="D37" s="629"/>
      <c r="E37" s="645"/>
      <c r="F37" s="646"/>
      <c r="G37" s="646"/>
      <c r="H37" s="647"/>
      <c r="I37" s="645"/>
      <c r="J37" s="646"/>
      <c r="K37" s="646"/>
      <c r="L37" s="647"/>
      <c r="M37" s="646"/>
      <c r="N37" s="646"/>
      <c r="O37" s="647"/>
      <c r="P37" s="649"/>
      <c r="Q37" s="645"/>
      <c r="R37" s="646"/>
      <c r="S37" s="646"/>
      <c r="T37" s="647"/>
      <c r="U37" s="645"/>
      <c r="V37" s="646"/>
      <c r="W37" s="646"/>
      <c r="X37" s="647"/>
      <c r="Y37" s="646"/>
      <c r="Z37" s="646"/>
      <c r="AA37" s="647"/>
      <c r="AB37" s="649"/>
      <c r="AC37" s="648"/>
    </row>
    <row r="38" spans="1:29" ht="21" hidden="1" customHeight="1" x14ac:dyDescent="0.25">
      <c r="A38" s="518"/>
      <c r="B38" s="628"/>
      <c r="C38" s="628"/>
      <c r="D38" s="629"/>
      <c r="E38" s="645"/>
      <c r="F38" s="646"/>
      <c r="G38" s="646"/>
      <c r="H38" s="647"/>
      <c r="I38" s="645"/>
      <c r="J38" s="646"/>
      <c r="K38" s="646"/>
      <c r="L38" s="647"/>
      <c r="M38" s="646"/>
      <c r="N38" s="646"/>
      <c r="O38" s="647"/>
      <c r="P38" s="649"/>
      <c r="Q38" s="645"/>
      <c r="R38" s="646"/>
      <c r="S38" s="646"/>
      <c r="T38" s="647"/>
      <c r="U38" s="645"/>
      <c r="V38" s="646"/>
      <c r="W38" s="646"/>
      <c r="X38" s="647"/>
      <c r="Y38" s="646"/>
      <c r="Z38" s="646"/>
      <c r="AA38" s="647"/>
      <c r="AB38" s="649"/>
      <c r="AC38" s="648"/>
    </row>
    <row r="39" spans="1:29" ht="21" hidden="1" customHeight="1" x14ac:dyDescent="0.25">
      <c r="A39" s="518"/>
      <c r="B39" s="628"/>
      <c r="C39" s="628"/>
      <c r="D39" s="629"/>
      <c r="E39" s="645"/>
      <c r="F39" s="646"/>
      <c r="G39" s="646"/>
      <c r="H39" s="647"/>
      <c r="I39" s="645"/>
      <c r="J39" s="646"/>
      <c r="K39" s="646"/>
      <c r="L39" s="647"/>
      <c r="M39" s="646"/>
      <c r="N39" s="646"/>
      <c r="O39" s="647"/>
      <c r="P39" s="649"/>
      <c r="Q39" s="645"/>
      <c r="R39" s="646"/>
      <c r="S39" s="646"/>
      <c r="T39" s="647"/>
      <c r="U39" s="645"/>
      <c r="V39" s="646"/>
      <c r="W39" s="646"/>
      <c r="X39" s="647"/>
      <c r="Y39" s="646"/>
      <c r="Z39" s="646"/>
      <c r="AA39" s="647"/>
      <c r="AB39" s="649"/>
      <c r="AC39" s="648"/>
    </row>
    <row r="40" spans="1:29" ht="21" hidden="1" customHeight="1" x14ac:dyDescent="0.25">
      <c r="A40" s="518"/>
      <c r="B40" s="628"/>
      <c r="C40" s="628"/>
      <c r="D40" s="629"/>
      <c r="E40" s="645"/>
      <c r="F40" s="646"/>
      <c r="G40" s="646"/>
      <c r="H40" s="647"/>
      <c r="I40" s="645"/>
      <c r="J40" s="646"/>
      <c r="K40" s="646"/>
      <c r="L40" s="647"/>
      <c r="M40" s="646"/>
      <c r="N40" s="646"/>
      <c r="O40" s="647"/>
      <c r="P40" s="649"/>
      <c r="Q40" s="645"/>
      <c r="R40" s="646"/>
      <c r="S40" s="646"/>
      <c r="T40" s="647"/>
      <c r="U40" s="645"/>
      <c r="V40" s="646"/>
      <c r="W40" s="646"/>
      <c r="X40" s="647"/>
      <c r="Y40" s="646"/>
      <c r="Z40" s="646"/>
      <c r="AA40" s="647"/>
      <c r="AB40" s="649"/>
      <c r="AC40" s="648"/>
    </row>
    <row r="41" spans="1:29" ht="21" hidden="1" customHeight="1" x14ac:dyDescent="0.25">
      <c r="A41" s="518"/>
      <c r="B41" s="628"/>
      <c r="C41" s="628"/>
      <c r="D41" s="629"/>
      <c r="E41" s="645"/>
      <c r="F41" s="646"/>
      <c r="G41" s="646"/>
      <c r="H41" s="647"/>
      <c r="I41" s="645"/>
      <c r="J41" s="646"/>
      <c r="K41" s="646"/>
      <c r="L41" s="647"/>
      <c r="M41" s="646"/>
      <c r="N41" s="646"/>
      <c r="O41" s="647"/>
      <c r="P41" s="649"/>
      <c r="Q41" s="645"/>
      <c r="R41" s="646"/>
      <c r="S41" s="646"/>
      <c r="T41" s="647"/>
      <c r="U41" s="645"/>
      <c r="V41" s="646"/>
      <c r="W41" s="646"/>
      <c r="X41" s="647"/>
      <c r="Y41" s="646"/>
      <c r="Z41" s="646"/>
      <c r="AA41" s="647"/>
      <c r="AB41" s="649"/>
      <c r="AC41" s="648"/>
    </row>
    <row r="42" spans="1:29" ht="21" hidden="1" customHeight="1" x14ac:dyDescent="0.25">
      <c r="A42" s="518"/>
      <c r="B42" s="628"/>
      <c r="C42" s="628"/>
      <c r="D42" s="629"/>
      <c r="E42" s="645"/>
      <c r="F42" s="646"/>
      <c r="G42" s="646"/>
      <c r="H42" s="647"/>
      <c r="I42" s="645"/>
      <c r="J42" s="646"/>
      <c r="K42" s="646"/>
      <c r="L42" s="647"/>
      <c r="M42" s="646"/>
      <c r="N42" s="646"/>
      <c r="O42" s="647"/>
      <c r="P42" s="649"/>
      <c r="Q42" s="645"/>
      <c r="R42" s="646"/>
      <c r="S42" s="646"/>
      <c r="T42" s="647"/>
      <c r="U42" s="645"/>
      <c r="V42" s="646"/>
      <c r="W42" s="646"/>
      <c r="X42" s="647"/>
      <c r="Y42" s="646"/>
      <c r="Z42" s="646"/>
      <c r="AA42" s="647"/>
      <c r="AB42" s="649"/>
      <c r="AC42" s="648"/>
    </row>
    <row r="43" spans="1:29" ht="21" hidden="1" customHeight="1" x14ac:dyDescent="0.25">
      <c r="A43" s="518"/>
      <c r="B43" s="628"/>
      <c r="C43" s="628"/>
      <c r="D43" s="629"/>
      <c r="E43" s="645"/>
      <c r="F43" s="646"/>
      <c r="G43" s="646"/>
      <c r="H43" s="647"/>
      <c r="I43" s="645"/>
      <c r="J43" s="646"/>
      <c r="K43" s="646"/>
      <c r="L43" s="647"/>
      <c r="M43" s="646"/>
      <c r="N43" s="646"/>
      <c r="O43" s="647"/>
      <c r="P43" s="649"/>
      <c r="Q43" s="645"/>
      <c r="R43" s="646"/>
      <c r="S43" s="646"/>
      <c r="T43" s="647"/>
      <c r="U43" s="645"/>
      <c r="V43" s="646"/>
      <c r="W43" s="646"/>
      <c r="X43" s="647"/>
      <c r="Y43" s="646"/>
      <c r="Z43" s="646"/>
      <c r="AA43" s="647"/>
      <c r="AB43" s="649"/>
      <c r="AC43" s="648"/>
    </row>
    <row r="44" spans="1:29" ht="21" hidden="1" customHeight="1" x14ac:dyDescent="0.25">
      <c r="A44" s="518"/>
      <c r="B44" s="628"/>
      <c r="C44" s="628"/>
      <c r="D44" s="629"/>
      <c r="E44" s="645"/>
      <c r="F44" s="646"/>
      <c r="G44" s="646"/>
      <c r="H44" s="647"/>
      <c r="I44" s="645"/>
      <c r="J44" s="646"/>
      <c r="K44" s="646"/>
      <c r="L44" s="647"/>
      <c r="M44" s="646"/>
      <c r="N44" s="646"/>
      <c r="O44" s="647"/>
      <c r="P44" s="649"/>
      <c r="Q44" s="645"/>
      <c r="R44" s="646"/>
      <c r="S44" s="646"/>
      <c r="T44" s="647"/>
      <c r="U44" s="645"/>
      <c r="V44" s="646"/>
      <c r="W44" s="646"/>
      <c r="X44" s="647"/>
      <c r="Y44" s="646"/>
      <c r="Z44" s="646"/>
      <c r="AA44" s="647"/>
      <c r="AB44" s="649"/>
      <c r="AC44" s="648"/>
    </row>
    <row r="45" spans="1:29" ht="21" hidden="1" customHeight="1" x14ac:dyDescent="0.25">
      <c r="A45" s="518"/>
      <c r="B45" s="628"/>
      <c r="C45" s="628"/>
      <c r="D45" s="629"/>
      <c r="E45" s="645"/>
      <c r="F45" s="646"/>
      <c r="G45" s="646"/>
      <c r="H45" s="647"/>
      <c r="I45" s="645"/>
      <c r="J45" s="646"/>
      <c r="K45" s="646"/>
      <c r="L45" s="647"/>
      <c r="M45" s="646"/>
      <c r="N45" s="646"/>
      <c r="O45" s="647"/>
      <c r="P45" s="649"/>
      <c r="Q45" s="645"/>
      <c r="R45" s="646"/>
      <c r="S45" s="646"/>
      <c r="T45" s="647"/>
      <c r="U45" s="645"/>
      <c r="V45" s="646"/>
      <c r="W45" s="646"/>
      <c r="X45" s="647"/>
      <c r="Y45" s="646"/>
      <c r="Z45" s="646"/>
      <c r="AA45" s="647"/>
      <c r="AB45" s="649"/>
      <c r="AC45" s="648"/>
    </row>
    <row r="46" spans="1:29" ht="21" hidden="1" customHeight="1" x14ac:dyDescent="0.25">
      <c r="A46" s="518"/>
      <c r="B46" s="628"/>
      <c r="C46" s="628"/>
      <c r="D46" s="629"/>
      <c r="E46" s="645"/>
      <c r="F46" s="646"/>
      <c r="G46" s="646"/>
      <c r="H46" s="647"/>
      <c r="I46" s="645"/>
      <c r="J46" s="646"/>
      <c r="K46" s="646"/>
      <c r="L46" s="647"/>
      <c r="M46" s="646"/>
      <c r="N46" s="646"/>
      <c r="O46" s="647"/>
      <c r="P46" s="649"/>
      <c r="Q46" s="645"/>
      <c r="R46" s="646"/>
      <c r="S46" s="646"/>
      <c r="T46" s="647"/>
      <c r="U46" s="645"/>
      <c r="V46" s="646"/>
      <c r="W46" s="646"/>
      <c r="X46" s="647"/>
      <c r="Y46" s="646"/>
      <c r="Z46" s="646"/>
      <c r="AA46" s="647"/>
      <c r="AB46" s="649"/>
      <c r="AC46" s="648"/>
    </row>
    <row r="47" spans="1:29" ht="21" hidden="1" customHeight="1" x14ac:dyDescent="0.25">
      <c r="A47" s="518"/>
      <c r="B47" s="628"/>
      <c r="C47" s="628"/>
      <c r="D47" s="629"/>
      <c r="E47" s="645"/>
      <c r="F47" s="646"/>
      <c r="G47" s="646"/>
      <c r="H47" s="647"/>
      <c r="I47" s="645"/>
      <c r="J47" s="646"/>
      <c r="K47" s="646"/>
      <c r="L47" s="647"/>
      <c r="M47" s="646"/>
      <c r="N47" s="646"/>
      <c r="O47" s="647"/>
      <c r="P47" s="649"/>
      <c r="Q47" s="645"/>
      <c r="R47" s="646"/>
      <c r="S47" s="646"/>
      <c r="T47" s="647"/>
      <c r="U47" s="645"/>
      <c r="V47" s="646"/>
      <c r="W47" s="646"/>
      <c r="X47" s="647"/>
      <c r="Y47" s="646"/>
      <c r="Z47" s="646"/>
      <c r="AA47" s="647"/>
      <c r="AB47" s="649"/>
      <c r="AC47" s="648"/>
    </row>
    <row r="48" spans="1:29" ht="21" hidden="1" customHeight="1" x14ac:dyDescent="0.25">
      <c r="A48" s="518"/>
      <c r="B48" s="628"/>
      <c r="C48" s="628"/>
      <c r="D48" s="629"/>
      <c r="E48" s="645"/>
      <c r="F48" s="646"/>
      <c r="G48" s="646"/>
      <c r="H48" s="647"/>
      <c r="I48" s="645"/>
      <c r="J48" s="646"/>
      <c r="K48" s="646"/>
      <c r="L48" s="647"/>
      <c r="M48" s="646"/>
      <c r="N48" s="646"/>
      <c r="O48" s="647"/>
      <c r="P48" s="649"/>
      <c r="Q48" s="645"/>
      <c r="R48" s="646"/>
      <c r="S48" s="646"/>
      <c r="T48" s="647"/>
      <c r="U48" s="645"/>
      <c r="V48" s="646"/>
      <c r="W48" s="646"/>
      <c r="X48" s="647"/>
      <c r="Y48" s="646"/>
      <c r="Z48" s="646"/>
      <c r="AA48" s="647"/>
      <c r="AB48" s="649"/>
      <c r="AC48" s="648"/>
    </row>
    <row r="49" spans="1:29" ht="21" hidden="1" customHeight="1" x14ac:dyDescent="0.25">
      <c r="A49" s="518"/>
      <c r="B49" s="628"/>
      <c r="C49" s="628"/>
      <c r="D49" s="629"/>
      <c r="E49" s="645"/>
      <c r="F49" s="646"/>
      <c r="G49" s="646"/>
      <c r="H49" s="647"/>
      <c r="I49" s="645"/>
      <c r="J49" s="646"/>
      <c r="K49" s="646"/>
      <c r="L49" s="647"/>
      <c r="M49" s="646"/>
      <c r="N49" s="646"/>
      <c r="O49" s="647"/>
      <c r="P49" s="649"/>
      <c r="Q49" s="645"/>
      <c r="R49" s="646"/>
      <c r="S49" s="646"/>
      <c r="T49" s="647"/>
      <c r="U49" s="645"/>
      <c r="V49" s="646"/>
      <c r="W49" s="646"/>
      <c r="X49" s="647"/>
      <c r="Y49" s="646"/>
      <c r="Z49" s="646"/>
      <c r="AA49" s="647"/>
      <c r="AB49" s="649"/>
      <c r="AC49" s="648"/>
    </row>
    <row r="50" spans="1:29" ht="21" hidden="1" customHeight="1" x14ac:dyDescent="0.25">
      <c r="A50" s="518"/>
      <c r="B50" s="628"/>
      <c r="C50" s="628"/>
      <c r="D50" s="629"/>
      <c r="E50" s="645"/>
      <c r="F50" s="646"/>
      <c r="G50" s="646"/>
      <c r="H50" s="647"/>
      <c r="I50" s="645"/>
      <c r="J50" s="646"/>
      <c r="K50" s="646"/>
      <c r="L50" s="647"/>
      <c r="M50" s="646"/>
      <c r="N50" s="646"/>
      <c r="O50" s="647"/>
      <c r="P50" s="649"/>
      <c r="Q50" s="645"/>
      <c r="R50" s="646"/>
      <c r="S50" s="646"/>
      <c r="T50" s="647"/>
      <c r="U50" s="645"/>
      <c r="V50" s="646"/>
      <c r="W50" s="646"/>
      <c r="X50" s="647"/>
      <c r="Y50" s="646"/>
      <c r="Z50" s="646"/>
      <c r="AA50" s="647"/>
      <c r="AB50" s="649"/>
      <c r="AC50" s="648"/>
    </row>
    <row r="51" spans="1:29" ht="21" hidden="1" customHeight="1" x14ac:dyDescent="0.25">
      <c r="A51" s="518"/>
      <c r="B51" s="628"/>
      <c r="C51" s="628"/>
      <c r="D51" s="629"/>
      <c r="E51" s="645"/>
      <c r="F51" s="646"/>
      <c r="G51" s="646"/>
      <c r="H51" s="647"/>
      <c r="I51" s="645"/>
      <c r="J51" s="646"/>
      <c r="K51" s="646"/>
      <c r="L51" s="647"/>
      <c r="M51" s="646"/>
      <c r="N51" s="646"/>
      <c r="O51" s="647"/>
      <c r="P51" s="649"/>
      <c r="Q51" s="645"/>
      <c r="R51" s="646"/>
      <c r="S51" s="646"/>
      <c r="T51" s="647"/>
      <c r="U51" s="645"/>
      <c r="V51" s="646"/>
      <c r="W51" s="646"/>
      <c r="X51" s="647"/>
      <c r="Y51" s="646"/>
      <c r="Z51" s="646"/>
      <c r="AA51" s="647"/>
      <c r="AB51" s="649"/>
      <c r="AC51" s="648"/>
    </row>
    <row r="52" spans="1:29" ht="21" hidden="1" customHeight="1" x14ac:dyDescent="0.25">
      <c r="A52" s="518"/>
      <c r="B52" s="628"/>
      <c r="C52" s="628"/>
      <c r="D52" s="629"/>
      <c r="E52" s="645"/>
      <c r="F52" s="646"/>
      <c r="G52" s="646"/>
      <c r="H52" s="647"/>
      <c r="I52" s="645"/>
      <c r="J52" s="646"/>
      <c r="K52" s="646"/>
      <c r="L52" s="647"/>
      <c r="M52" s="646"/>
      <c r="N52" s="646"/>
      <c r="O52" s="647"/>
      <c r="P52" s="649"/>
      <c r="Q52" s="645"/>
      <c r="R52" s="646"/>
      <c r="S52" s="646"/>
      <c r="T52" s="647"/>
      <c r="U52" s="645"/>
      <c r="V52" s="646"/>
      <c r="W52" s="646"/>
      <c r="X52" s="647"/>
      <c r="Y52" s="646"/>
      <c r="Z52" s="646"/>
      <c r="AA52" s="647"/>
      <c r="AB52" s="649"/>
      <c r="AC52" s="648"/>
    </row>
    <row r="53" spans="1:29" ht="21" hidden="1" customHeight="1" x14ac:dyDescent="0.25">
      <c r="A53" s="518"/>
      <c r="B53" s="628"/>
      <c r="C53" s="628"/>
      <c r="D53" s="629"/>
      <c r="E53" s="645"/>
      <c r="F53" s="646"/>
      <c r="G53" s="646"/>
      <c r="H53" s="647"/>
      <c r="I53" s="645"/>
      <c r="J53" s="646"/>
      <c r="K53" s="646"/>
      <c r="L53" s="647"/>
      <c r="M53" s="646"/>
      <c r="N53" s="646"/>
      <c r="O53" s="647"/>
      <c r="P53" s="649"/>
      <c r="Q53" s="645"/>
      <c r="R53" s="646"/>
      <c r="S53" s="646"/>
      <c r="T53" s="647"/>
      <c r="U53" s="645"/>
      <c r="V53" s="646"/>
      <c r="W53" s="646"/>
      <c r="X53" s="647"/>
      <c r="Y53" s="646"/>
      <c r="Z53" s="646"/>
      <c r="AA53" s="647"/>
      <c r="AB53" s="649"/>
      <c r="AC53" s="648"/>
    </row>
    <row r="54" spans="1:29" ht="21" hidden="1" customHeight="1" x14ac:dyDescent="0.25">
      <c r="A54" s="518"/>
      <c r="B54" s="628"/>
      <c r="C54" s="628"/>
      <c r="D54" s="629"/>
      <c r="E54" s="645"/>
      <c r="F54" s="646"/>
      <c r="G54" s="646"/>
      <c r="H54" s="647"/>
      <c r="I54" s="645"/>
      <c r="J54" s="646"/>
      <c r="K54" s="646"/>
      <c r="L54" s="647"/>
      <c r="M54" s="646"/>
      <c r="N54" s="646"/>
      <c r="O54" s="647"/>
      <c r="P54" s="649"/>
      <c r="Q54" s="645"/>
      <c r="R54" s="646"/>
      <c r="S54" s="646"/>
      <c r="T54" s="647"/>
      <c r="U54" s="645"/>
      <c r="V54" s="646"/>
      <c r="W54" s="646"/>
      <c r="X54" s="647"/>
      <c r="Y54" s="646"/>
      <c r="Z54" s="646"/>
      <c r="AA54" s="647"/>
      <c r="AB54" s="649"/>
      <c r="AC54" s="648"/>
    </row>
    <row r="55" spans="1:29" ht="21" hidden="1" customHeight="1" x14ac:dyDescent="0.25">
      <c r="A55" s="518"/>
      <c r="B55" s="628"/>
      <c r="C55" s="628"/>
      <c r="D55" s="629"/>
      <c r="E55" s="645"/>
      <c r="F55" s="646"/>
      <c r="G55" s="646"/>
      <c r="H55" s="647"/>
      <c r="I55" s="645"/>
      <c r="J55" s="646"/>
      <c r="K55" s="646"/>
      <c r="L55" s="647"/>
      <c r="M55" s="646"/>
      <c r="N55" s="646"/>
      <c r="O55" s="647"/>
      <c r="P55" s="649"/>
      <c r="Q55" s="645"/>
      <c r="R55" s="646"/>
      <c r="S55" s="646"/>
      <c r="T55" s="647"/>
      <c r="U55" s="645"/>
      <c r="V55" s="646"/>
      <c r="W55" s="646"/>
      <c r="X55" s="647"/>
      <c r="Y55" s="646"/>
      <c r="Z55" s="646"/>
      <c r="AA55" s="647"/>
      <c r="AB55" s="649"/>
      <c r="AC55" s="648"/>
    </row>
    <row r="56" spans="1:29" ht="21" hidden="1" customHeight="1" x14ac:dyDescent="0.25">
      <c r="A56" s="518"/>
      <c r="B56" s="628"/>
      <c r="C56" s="628"/>
      <c r="D56" s="629"/>
      <c r="E56" s="645"/>
      <c r="F56" s="650"/>
      <c r="G56" s="646"/>
      <c r="H56" s="647"/>
      <c r="I56" s="645"/>
      <c r="J56" s="650"/>
      <c r="K56" s="646"/>
      <c r="L56" s="647"/>
      <c r="M56" s="646"/>
      <c r="N56" s="646"/>
      <c r="O56" s="647"/>
      <c r="P56" s="649"/>
      <c r="Q56" s="645"/>
      <c r="R56" s="650"/>
      <c r="S56" s="646"/>
      <c r="T56" s="647"/>
      <c r="U56" s="645"/>
      <c r="V56" s="650"/>
      <c r="W56" s="646"/>
      <c r="X56" s="647"/>
      <c r="Y56" s="646"/>
      <c r="Z56" s="646"/>
      <c r="AA56" s="647"/>
      <c r="AB56" s="649"/>
      <c r="AC56" s="648"/>
    </row>
    <row r="57" spans="1:29" ht="21" hidden="1" customHeight="1" x14ac:dyDescent="0.25">
      <c r="A57" s="524"/>
      <c r="B57" s="634"/>
      <c r="C57" s="634"/>
      <c r="D57" s="635"/>
      <c r="E57" s="651"/>
      <c r="F57" s="652"/>
      <c r="G57" s="652"/>
      <c r="H57" s="653"/>
      <c r="I57" s="651"/>
      <c r="J57" s="652"/>
      <c r="K57" s="652"/>
      <c r="L57" s="653"/>
      <c r="M57" s="652"/>
      <c r="N57" s="652"/>
      <c r="O57" s="653"/>
      <c r="P57" s="654"/>
      <c r="Q57" s="651"/>
      <c r="R57" s="652"/>
      <c r="S57" s="652"/>
      <c r="T57" s="653"/>
      <c r="U57" s="651"/>
      <c r="V57" s="652"/>
      <c r="W57" s="652"/>
      <c r="X57" s="653"/>
      <c r="Y57" s="652"/>
      <c r="Z57" s="652"/>
      <c r="AA57" s="653"/>
      <c r="AB57" s="654"/>
      <c r="AC57" s="655"/>
    </row>
    <row r="58" spans="1:29" ht="13.5" customHeight="1" x14ac:dyDescent="0.25"/>
    <row r="59" spans="1:29" ht="24" customHeight="1" x14ac:dyDescent="0.25">
      <c r="A59" s="656"/>
      <c r="C59" s="616" t="s">
        <v>228</v>
      </c>
      <c r="D59" s="616"/>
      <c r="E59" s="657"/>
      <c r="F59" s="657"/>
      <c r="G59" s="657"/>
      <c r="H59" s="657"/>
      <c r="I59" s="657"/>
      <c r="J59" s="657"/>
      <c r="K59" s="657"/>
      <c r="L59" s="657"/>
      <c r="M59" s="657"/>
      <c r="N59" s="657"/>
      <c r="O59" s="657"/>
      <c r="P59" s="657"/>
      <c r="Q59" s="657"/>
      <c r="R59" s="657"/>
      <c r="S59" s="657"/>
      <c r="T59" s="657"/>
      <c r="U59" s="657"/>
      <c r="V59" s="657"/>
      <c r="W59" s="657"/>
      <c r="X59" s="657"/>
      <c r="Y59" s="657"/>
      <c r="Z59" s="657"/>
      <c r="AA59" s="657"/>
      <c r="AB59" s="657"/>
    </row>
    <row r="60" spans="1:29" x14ac:dyDescent="0.25">
      <c r="B60" s="657"/>
      <c r="C60" s="657"/>
      <c r="D60" s="657"/>
      <c r="E60" s="657"/>
      <c r="F60" s="657"/>
      <c r="G60" s="657"/>
      <c r="H60" s="657"/>
      <c r="I60" s="657"/>
      <c r="J60" s="657"/>
      <c r="K60" s="657"/>
      <c r="L60" s="657"/>
      <c r="M60" s="657"/>
      <c r="N60" s="657"/>
      <c r="O60" s="657"/>
      <c r="P60" s="657"/>
      <c r="Q60" s="657"/>
      <c r="R60" s="657"/>
      <c r="S60" s="657"/>
      <c r="T60" s="657"/>
      <c r="U60" s="657"/>
      <c r="V60" s="657"/>
      <c r="W60" s="657"/>
      <c r="X60" s="657"/>
      <c r="Y60" s="657"/>
      <c r="Z60" s="657"/>
      <c r="AA60" s="657"/>
      <c r="AB60" s="657"/>
    </row>
    <row r="61" spans="1:29" x14ac:dyDescent="0.25">
      <c r="A61" s="365"/>
      <c r="H61" s="658"/>
      <c r="I61" s="658"/>
      <c r="J61" s="658"/>
      <c r="K61" s="658"/>
      <c r="L61" s="658"/>
      <c r="M61" s="658"/>
      <c r="N61" s="658"/>
      <c r="O61" s="658"/>
      <c r="P61" s="658"/>
      <c r="T61" s="658"/>
      <c r="U61" s="658"/>
      <c r="V61" s="658"/>
      <c r="W61" s="658"/>
      <c r="X61" s="658"/>
      <c r="Y61" s="658"/>
      <c r="Z61" s="658"/>
      <c r="AA61" s="658"/>
      <c r="AB61" s="658"/>
      <c r="AC61" s="658"/>
    </row>
    <row r="62" spans="1:29" x14ac:dyDescent="0.25">
      <c r="A62" s="803"/>
      <c r="B62" s="803"/>
      <c r="C62" s="656"/>
      <c r="D62" s="656"/>
      <c r="E62" s="659"/>
      <c r="F62" s="659"/>
      <c r="G62" s="656"/>
      <c r="H62" s="658"/>
      <c r="I62" s="658"/>
      <c r="J62" s="658"/>
      <c r="K62" s="658"/>
      <c r="L62" s="658"/>
      <c r="M62" s="656"/>
      <c r="N62" s="656"/>
      <c r="O62" s="656"/>
      <c r="P62" s="656"/>
      <c r="Q62" s="659"/>
      <c r="R62" s="659"/>
      <c r="S62" s="656"/>
      <c r="T62" s="658"/>
      <c r="U62" s="658"/>
      <c r="V62" s="658"/>
      <c r="W62" s="658"/>
      <c r="X62" s="658"/>
      <c r="Y62" s="656"/>
      <c r="Z62" s="656"/>
      <c r="AA62" s="656"/>
      <c r="AB62" s="656"/>
    </row>
    <row r="63" spans="1:29" x14ac:dyDescent="0.25">
      <c r="A63" s="803"/>
      <c r="B63" s="803"/>
      <c r="C63" s="656"/>
      <c r="D63" s="656"/>
      <c r="E63" s="659"/>
      <c r="F63" s="659"/>
      <c r="G63" s="656"/>
      <c r="H63" s="658"/>
      <c r="I63" s="658"/>
      <c r="J63" s="658"/>
      <c r="K63" s="658"/>
      <c r="L63" s="658"/>
      <c r="M63" s="656"/>
      <c r="N63" s="656"/>
      <c r="O63" s="656"/>
      <c r="P63" s="656"/>
      <c r="Q63" s="659"/>
      <c r="R63" s="659"/>
      <c r="S63" s="656"/>
      <c r="T63" s="658"/>
      <c r="U63" s="658"/>
      <c r="V63" s="658"/>
      <c r="W63" s="658"/>
      <c r="X63" s="658"/>
      <c r="Y63" s="656"/>
      <c r="Z63" s="656"/>
      <c r="AA63" s="656"/>
      <c r="AB63" s="656"/>
    </row>
    <row r="64" spans="1:29" x14ac:dyDescent="0.25">
      <c r="E64" s="659"/>
      <c r="F64" s="659"/>
      <c r="H64" s="658"/>
      <c r="I64" s="658"/>
      <c r="J64" s="658"/>
      <c r="K64" s="658"/>
      <c r="L64" s="658"/>
      <c r="Q64" s="659"/>
      <c r="R64" s="659"/>
      <c r="T64" s="658"/>
      <c r="U64" s="658"/>
      <c r="V64" s="658"/>
      <c r="W64" s="658"/>
      <c r="X64" s="658"/>
    </row>
    <row r="65" spans="5:24" x14ac:dyDescent="0.25">
      <c r="E65" s="659"/>
      <c r="F65" s="659"/>
      <c r="H65" s="658"/>
      <c r="I65" s="658"/>
      <c r="J65" s="658"/>
      <c r="K65" s="658"/>
      <c r="L65" s="658"/>
      <c r="Q65" s="659"/>
      <c r="R65" s="659"/>
      <c r="T65" s="658"/>
      <c r="U65" s="658"/>
      <c r="V65" s="658"/>
      <c r="W65" s="658"/>
      <c r="X65" s="658"/>
    </row>
    <row r="66" spans="5:24" x14ac:dyDescent="0.25">
      <c r="E66" s="659"/>
      <c r="F66" s="659"/>
      <c r="H66" s="658"/>
      <c r="I66" s="658"/>
      <c r="J66" s="658"/>
      <c r="K66" s="658"/>
      <c r="L66" s="658"/>
      <c r="Q66" s="659"/>
      <c r="R66" s="659"/>
      <c r="T66" s="658"/>
      <c r="U66" s="658"/>
      <c r="V66" s="658"/>
      <c r="W66" s="658"/>
      <c r="X66" s="658"/>
    </row>
    <row r="67" spans="5:24" x14ac:dyDescent="0.25">
      <c r="E67" s="659"/>
      <c r="F67" s="659"/>
      <c r="H67" s="658"/>
      <c r="I67" s="658"/>
      <c r="J67" s="658"/>
      <c r="K67" s="658"/>
      <c r="L67" s="658"/>
      <c r="Q67" s="659"/>
      <c r="R67" s="659"/>
      <c r="T67" s="658"/>
      <c r="U67" s="658"/>
      <c r="V67" s="658"/>
      <c r="W67" s="658"/>
      <c r="X67" s="658"/>
    </row>
    <row r="68" spans="5:24" x14ac:dyDescent="0.25">
      <c r="E68" s="659"/>
      <c r="F68" s="659"/>
      <c r="H68" s="658"/>
      <c r="I68" s="658"/>
      <c r="J68" s="658"/>
      <c r="K68" s="658"/>
      <c r="L68" s="658"/>
      <c r="Q68" s="659"/>
      <c r="R68" s="659"/>
      <c r="T68" s="658"/>
      <c r="U68" s="658"/>
      <c r="V68" s="658"/>
      <c r="W68" s="658"/>
      <c r="X68" s="658"/>
    </row>
    <row r="69" spans="5:24" x14ac:dyDescent="0.25">
      <c r="E69" s="659"/>
      <c r="F69" s="659"/>
      <c r="H69" s="658"/>
      <c r="I69" s="658"/>
      <c r="J69" s="658"/>
      <c r="K69" s="658"/>
      <c r="L69" s="658"/>
      <c r="Q69" s="659"/>
      <c r="R69" s="659"/>
      <c r="T69" s="658"/>
      <c r="U69" s="658"/>
      <c r="V69" s="658"/>
      <c r="W69" s="658"/>
      <c r="X69" s="658"/>
    </row>
    <row r="70" spans="5:24" x14ac:dyDescent="0.25">
      <c r="E70" s="659"/>
      <c r="F70" s="659"/>
      <c r="H70" s="658"/>
      <c r="I70" s="658"/>
      <c r="J70" s="658"/>
      <c r="K70" s="658"/>
      <c r="L70" s="658"/>
      <c r="Q70" s="659"/>
      <c r="R70" s="659"/>
      <c r="T70" s="658"/>
      <c r="U70" s="658"/>
      <c r="V70" s="658"/>
      <c r="W70" s="658"/>
      <c r="X70" s="658"/>
    </row>
    <row r="71" spans="5:24" x14ac:dyDescent="0.25">
      <c r="E71" s="659"/>
      <c r="F71" s="659"/>
      <c r="H71" s="658"/>
      <c r="I71" s="658"/>
      <c r="J71" s="658"/>
      <c r="K71" s="658"/>
      <c r="L71" s="658"/>
      <c r="Q71" s="659"/>
      <c r="R71" s="659"/>
      <c r="T71" s="658"/>
      <c r="U71" s="658"/>
      <c r="V71" s="658"/>
      <c r="W71" s="658"/>
      <c r="X71" s="658"/>
    </row>
    <row r="72" spans="5:24" x14ac:dyDescent="0.25">
      <c r="E72" s="659"/>
      <c r="F72" s="659"/>
      <c r="H72" s="658"/>
      <c r="I72" s="658"/>
      <c r="J72" s="658"/>
      <c r="K72" s="658"/>
      <c r="L72" s="658"/>
      <c r="Q72" s="659"/>
      <c r="R72" s="659"/>
      <c r="T72" s="658"/>
      <c r="U72" s="658"/>
      <c r="V72" s="658"/>
      <c r="W72" s="658"/>
      <c r="X72" s="658"/>
    </row>
    <row r="73" spans="5:24" x14ac:dyDescent="0.25">
      <c r="E73" s="659"/>
      <c r="F73" s="659"/>
      <c r="H73" s="658"/>
      <c r="I73" s="658"/>
      <c r="J73" s="658"/>
      <c r="K73" s="658"/>
      <c r="L73" s="658"/>
      <c r="Q73" s="659"/>
      <c r="R73" s="659"/>
      <c r="T73" s="658"/>
      <c r="U73" s="658"/>
      <c r="V73" s="658"/>
      <c r="W73" s="658"/>
      <c r="X73" s="658"/>
    </row>
    <row r="74" spans="5:24" x14ac:dyDescent="0.25">
      <c r="E74" s="659"/>
      <c r="F74" s="659"/>
      <c r="H74" s="658"/>
      <c r="I74" s="658"/>
      <c r="J74" s="658"/>
      <c r="K74" s="658"/>
      <c r="L74" s="658"/>
      <c r="Q74" s="659"/>
      <c r="R74" s="659"/>
      <c r="T74" s="658"/>
      <c r="U74" s="658"/>
      <c r="V74" s="658"/>
      <c r="W74" s="658"/>
      <c r="X74" s="658"/>
    </row>
    <row r="75" spans="5:24" x14ac:dyDescent="0.25">
      <c r="E75" s="659"/>
      <c r="F75" s="659"/>
      <c r="H75" s="658"/>
      <c r="I75" s="658"/>
      <c r="J75" s="658"/>
      <c r="K75" s="658"/>
      <c r="L75" s="658"/>
      <c r="Q75" s="659"/>
      <c r="R75" s="659"/>
      <c r="T75" s="658"/>
      <c r="U75" s="658"/>
      <c r="V75" s="658"/>
      <c r="W75" s="658"/>
      <c r="X75" s="658"/>
    </row>
    <row r="76" spans="5:24" x14ac:dyDescent="0.25">
      <c r="E76" s="659"/>
      <c r="F76" s="659"/>
      <c r="H76" s="658"/>
      <c r="I76" s="658"/>
      <c r="J76" s="658"/>
      <c r="K76" s="658"/>
      <c r="L76" s="658"/>
      <c r="Q76" s="659"/>
      <c r="R76" s="659"/>
      <c r="T76" s="658"/>
      <c r="U76" s="658"/>
      <c r="V76" s="658"/>
      <c r="W76" s="658"/>
      <c r="X76" s="658"/>
    </row>
    <row r="77" spans="5:24" x14ac:dyDescent="0.25">
      <c r="E77" s="659"/>
      <c r="F77" s="659"/>
      <c r="H77" s="658"/>
      <c r="I77" s="658"/>
      <c r="J77" s="658"/>
      <c r="K77" s="658"/>
      <c r="L77" s="658"/>
      <c r="Q77" s="659"/>
      <c r="R77" s="659"/>
      <c r="T77" s="658"/>
      <c r="U77" s="658"/>
      <c r="V77" s="658"/>
      <c r="W77" s="658"/>
      <c r="X77" s="658"/>
    </row>
    <row r="78" spans="5:24" x14ac:dyDescent="0.25">
      <c r="H78" s="658"/>
      <c r="I78" s="658"/>
      <c r="J78" s="658"/>
      <c r="K78" s="658"/>
      <c r="L78" s="658"/>
      <c r="T78" s="658"/>
      <c r="U78" s="658"/>
      <c r="V78" s="658"/>
      <c r="W78" s="658"/>
      <c r="X78" s="658"/>
    </row>
    <row r="79" spans="5:24" x14ac:dyDescent="0.25">
      <c r="H79" s="658"/>
      <c r="I79" s="658"/>
      <c r="J79" s="658"/>
      <c r="K79" s="658"/>
      <c r="L79" s="658"/>
      <c r="T79" s="658"/>
      <c r="U79" s="658"/>
      <c r="V79" s="658"/>
      <c r="W79" s="658"/>
      <c r="X79" s="658"/>
    </row>
    <row r="80" spans="5:24" x14ac:dyDescent="0.25">
      <c r="H80" s="658"/>
      <c r="I80" s="658"/>
      <c r="J80" s="658"/>
      <c r="K80" s="658"/>
      <c r="L80" s="658"/>
      <c r="T80" s="658"/>
      <c r="U80" s="658"/>
      <c r="V80" s="658"/>
      <c r="W80" s="658"/>
      <c r="X80" s="658"/>
    </row>
    <row r="81" spans="8:24" x14ac:dyDescent="0.25">
      <c r="H81" s="658"/>
      <c r="I81" s="658"/>
      <c r="J81" s="658"/>
      <c r="K81" s="658"/>
      <c r="L81" s="658"/>
      <c r="T81" s="658"/>
      <c r="U81" s="658"/>
      <c r="V81" s="658"/>
      <c r="W81" s="658"/>
      <c r="X81" s="658"/>
    </row>
    <row r="82" spans="8:24" x14ac:dyDescent="0.25">
      <c r="H82" s="658"/>
      <c r="I82" s="658"/>
      <c r="J82" s="658"/>
      <c r="K82" s="658"/>
      <c r="L82" s="658"/>
      <c r="T82" s="658"/>
      <c r="U82" s="658"/>
      <c r="V82" s="658"/>
      <c r="W82" s="658"/>
      <c r="X82" s="658"/>
    </row>
    <row r="83" spans="8:24" x14ac:dyDescent="0.25">
      <c r="H83" s="658"/>
      <c r="I83" s="658"/>
      <c r="J83" s="658"/>
      <c r="K83" s="658"/>
      <c r="L83" s="658"/>
      <c r="T83" s="658"/>
      <c r="U83" s="658"/>
      <c r="V83" s="658"/>
      <c r="W83" s="658"/>
      <c r="X83" s="658"/>
    </row>
  </sheetData>
  <mergeCells count="11">
    <mergeCell ref="AC4:AC6"/>
    <mergeCell ref="E5:P5"/>
    <mergeCell ref="A62:B62"/>
    <mergeCell ref="A63:B63"/>
    <mergeCell ref="A4:A6"/>
    <mergeCell ref="B4:B6"/>
    <mergeCell ref="C4:C6"/>
    <mergeCell ref="D4:D6"/>
    <mergeCell ref="E4:P4"/>
    <mergeCell ref="Q4:V4"/>
    <mergeCell ref="Q5:V5"/>
  </mergeCells>
  <printOptions horizontalCentered="1"/>
  <pageMargins left="0" right="0" top="0.75" bottom="0.2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1A.GDP</vt:lpstr>
      <vt:lpstr>1B.So sanh...</vt:lpstr>
      <vt:lpstr>2.Inflation</vt:lpstr>
      <vt:lpstr>1A.GDP.</vt:lpstr>
      <vt:lpstr>1B.So sanh.</vt:lpstr>
      <vt:lpstr>2.Inflation.</vt:lpstr>
      <vt:lpstr>3A.XK</vt:lpstr>
      <vt:lpstr>3B.NK</vt:lpstr>
      <vt:lpstr>3C.CCTM</vt:lpstr>
      <vt:lpstr>4.TT-XNK</vt:lpstr>
      <vt:lpstr>5.CCI.</vt:lpstr>
      <vt:lpstr>6A.PMI-TH.</vt:lpstr>
      <vt:lpstr>6B.PMI-CBCT.</vt:lpstr>
      <vt:lpstr>6C.PMI-Dich vu.</vt:lpstr>
      <vt:lpstr>7. That nghiep.</vt:lpstr>
      <vt:lpstr>8.DC_GDP</vt:lpstr>
      <vt:lpstr>9.DC_Lam phat</vt:lpstr>
      <vt:lpstr>10.Lai suat.</vt:lpstr>
      <vt:lpstr>5.CCI</vt:lpstr>
      <vt:lpstr>6A.PMI-TH</vt:lpstr>
      <vt:lpstr>6B.PMI-CBCT</vt:lpstr>
      <vt:lpstr>6C.PMI-Dich vu</vt:lpstr>
      <vt:lpstr>7. That nghiep</vt:lpstr>
      <vt:lpstr>8.DC_GDP.</vt:lpstr>
      <vt:lpstr>9.DC_Lam phat </vt:lpstr>
      <vt:lpstr>10.Lai suat</vt:lpstr>
      <vt:lpstr>'10.Lai suat'!Print_Area</vt:lpstr>
      <vt:lpstr>'10.Lai suat.'!Print_Area</vt:lpstr>
      <vt:lpstr>'1A.GDP'!Print_Area</vt:lpstr>
      <vt:lpstr>'1A.GDP.'!Print_Area</vt:lpstr>
      <vt:lpstr>'1B.So sanh.'!Print_Area</vt:lpstr>
      <vt:lpstr>'1B.So sanh...'!Print_Area</vt:lpstr>
      <vt:lpstr>'2.Inflation'!Print_Area</vt:lpstr>
      <vt:lpstr>'2.Inflation.'!Print_Area</vt:lpstr>
      <vt:lpstr>'3A.XK'!Print_Area</vt:lpstr>
      <vt:lpstr>'3B.NK'!Print_Area</vt:lpstr>
      <vt:lpstr>'3C.CCTM'!Print_Area</vt:lpstr>
      <vt:lpstr>'4.TT-XNK'!Print_Area</vt:lpstr>
      <vt:lpstr>'5.CCI'!Print_Area</vt:lpstr>
      <vt:lpstr>'5.CCI.'!Print_Area</vt:lpstr>
      <vt:lpstr>'6A.PMI-TH'!Print_Area</vt:lpstr>
      <vt:lpstr>'6A.PMI-TH.'!Print_Area</vt:lpstr>
      <vt:lpstr>'6B.PMI-CBCT'!Print_Area</vt:lpstr>
      <vt:lpstr>'6B.PMI-CBCT.'!Print_Area</vt:lpstr>
      <vt:lpstr>'6C.PMI-Dich vu'!Print_Area</vt:lpstr>
      <vt:lpstr>'6C.PMI-Dich vu.'!Print_Area</vt:lpstr>
      <vt:lpstr>'7. That nghiep'!Print_Area</vt:lpstr>
      <vt:lpstr>'7. That nghiep.'!Print_Area</vt:lpstr>
      <vt:lpstr>'8.DC_GDP'!Print_Area</vt:lpstr>
      <vt:lpstr>'8.DC_GDP.'!Print_Area</vt:lpstr>
      <vt:lpstr>'9.DC_Lam phat'!Print_Area</vt:lpstr>
      <vt:lpstr>'9.DC_Lam phat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Lê Thu Hiền</dc:creator>
  <cp:lastModifiedBy>Trương Văn Vinh</cp:lastModifiedBy>
  <cp:lastPrinted>2026-07-02T09:08:45Z</cp:lastPrinted>
  <dcterms:created xsi:type="dcterms:W3CDTF">2025-12-30T01:49:34Z</dcterms:created>
  <dcterms:modified xsi:type="dcterms:W3CDTF">2026-07-02T09:09:10Z</dcterms:modified>
</cp:coreProperties>
</file>